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30" windowWidth="9720" windowHeight="7320" activeTab="0"/>
  </bookViews>
  <sheets>
    <sheet name="lakás adatok" sheetId="1" r:id="rId1"/>
  </sheets>
  <definedNames/>
  <calcPr fullCalcOnLoad="1"/>
</workbook>
</file>

<file path=xl/sharedStrings.xml><?xml version="1.0" encoding="utf-8"?>
<sst xmlns="http://schemas.openxmlformats.org/spreadsheetml/2006/main" count="212" uniqueCount="141">
  <si>
    <t>A</t>
  </si>
  <si>
    <t>B</t>
  </si>
  <si>
    <t>C</t>
  </si>
  <si>
    <t>D I</t>
  </si>
  <si>
    <t>D II</t>
  </si>
  <si>
    <t>E</t>
  </si>
  <si>
    <t>F</t>
  </si>
  <si>
    <t>G</t>
  </si>
  <si>
    <t>H</t>
  </si>
  <si>
    <t>I</t>
  </si>
  <si>
    <t>J</t>
  </si>
  <si>
    <t>K</t>
  </si>
  <si>
    <t>L</t>
  </si>
  <si>
    <t>M</t>
  </si>
  <si>
    <t>N</t>
  </si>
  <si>
    <t>A2</t>
  </si>
  <si>
    <t>Károly u. 24-34.</t>
  </si>
  <si>
    <t>B2</t>
  </si>
  <si>
    <t>Károly u. 16-22.</t>
  </si>
  <si>
    <t>C2</t>
  </si>
  <si>
    <t>Károly u. 2-14.</t>
  </si>
  <si>
    <t>E2</t>
  </si>
  <si>
    <t>Fehérviz 2-8</t>
  </si>
  <si>
    <t>F2</t>
  </si>
  <si>
    <t>D3</t>
  </si>
  <si>
    <t>Fodrászat</t>
  </si>
  <si>
    <t>Fogorvos</t>
  </si>
  <si>
    <t>I. ÜTEM</t>
  </si>
  <si>
    <t>Kozmetika</t>
  </si>
  <si>
    <t>Könyvtár</t>
  </si>
  <si>
    <t>Könyvesbolt</t>
  </si>
  <si>
    <t>Galóca</t>
  </si>
  <si>
    <t>Gyógyszertár</t>
  </si>
  <si>
    <t>Radnóti u. 1.</t>
  </si>
  <si>
    <t>Radnóti u. 2.</t>
  </si>
  <si>
    <t>Radnóti u. 3.</t>
  </si>
  <si>
    <t>Radnóti u. 4.</t>
  </si>
  <si>
    <t>Radnóti u. 5.</t>
  </si>
  <si>
    <t>Radnóti u. 6.</t>
  </si>
  <si>
    <t>Radnóti u. 7.</t>
  </si>
  <si>
    <t>Radnóti u. 8.</t>
  </si>
  <si>
    <t>Radnóti u. 9.</t>
  </si>
  <si>
    <t>Radnóti u. 10.</t>
  </si>
  <si>
    <t>Radnóti u. 11.</t>
  </si>
  <si>
    <t>Radnóti u. 12.</t>
  </si>
  <si>
    <t>Radnóti u. 13</t>
  </si>
  <si>
    <t>Radnóti u. 14.</t>
  </si>
  <si>
    <t>Radnóti u. 15.</t>
  </si>
  <si>
    <t>Kálvária u. 59</t>
  </si>
  <si>
    <t>Kálvária u. 57.</t>
  </si>
  <si>
    <t>Kálvária u. 61.</t>
  </si>
  <si>
    <t>Kálvária u. 65.</t>
  </si>
  <si>
    <t>Kálvária u. 67.</t>
  </si>
  <si>
    <t>Pedi Stúdió</t>
  </si>
  <si>
    <t>Fűtési rendszer</t>
  </si>
  <si>
    <t>Helyszínek</t>
  </si>
  <si>
    <t>CÍM</t>
  </si>
  <si>
    <t>légtérfogat</t>
  </si>
  <si>
    <t>db</t>
  </si>
  <si>
    <t xml:space="preserve"> GJ</t>
  </si>
  <si>
    <t>lakossági</t>
  </si>
  <si>
    <t>nem lakossági</t>
  </si>
  <si>
    <t>Hőfelhasználás</t>
  </si>
  <si>
    <t>MÉRT Hőfogyasztások</t>
  </si>
  <si>
    <t>ADATOK</t>
  </si>
  <si>
    <t>I.   Ü T  E  M</t>
  </si>
  <si>
    <t>Hőfogadókban mért összesen :</t>
  </si>
  <si>
    <t xml:space="preserve"> III. ÜTEM</t>
  </si>
  <si>
    <t>Széchenyi tér 29-30-31</t>
  </si>
  <si>
    <t>Széchenyi tér 32-33</t>
  </si>
  <si>
    <t>Széchenyi tér 19-20-21</t>
  </si>
  <si>
    <t>Széchenyi tér 16-17-18</t>
  </si>
  <si>
    <t>Széchenyi tér 13-14-15</t>
  </si>
  <si>
    <t>Széchenyi tér 11-12</t>
  </si>
  <si>
    <t>Széchenyi tér 8-9-10</t>
  </si>
  <si>
    <t>Széchenyi tér 2-7</t>
  </si>
  <si>
    <t>II.   Ü T  E  M</t>
  </si>
  <si>
    <t>7 db hőközpont ÖSSZESEN :</t>
  </si>
  <si>
    <t>III.   Ü T  E  M</t>
  </si>
  <si>
    <t>9 db hőközpont ÖSSZESEN :</t>
  </si>
  <si>
    <t>kétcsöves</t>
  </si>
  <si>
    <t>Hamvas Béla u. 11-15</t>
  </si>
  <si>
    <t>Hamvas Béla u.  3-9</t>
  </si>
  <si>
    <t>Hamvas Béla u. 20-30</t>
  </si>
  <si>
    <t>Hamvas Béla u. 42-48</t>
  </si>
  <si>
    <t>Hamvas Béla u. 32-40</t>
  </si>
  <si>
    <t>Hamvas Béla u. 12-18</t>
  </si>
  <si>
    <t>Hamvas Béla u.  2-10</t>
  </si>
  <si>
    <t>11 db hőközpont ÖSSZESEN :</t>
  </si>
  <si>
    <t>Kondor Béla u. 26</t>
  </si>
  <si>
    <t>Kondor Béla u. 3.</t>
  </si>
  <si>
    <t>Kondor Béla u. 5.</t>
  </si>
  <si>
    <t>Kondor Béla u. 7.</t>
  </si>
  <si>
    <t>Kondor Béla u. 9.</t>
  </si>
  <si>
    <t>Kondor Béla u. 11.</t>
  </si>
  <si>
    <t>Kondor Béla u. 13.</t>
  </si>
  <si>
    <t>Fehérvíz utca 10-18</t>
  </si>
  <si>
    <t>Fehérvíz utca 20-30</t>
  </si>
  <si>
    <t>egycsöves</t>
  </si>
  <si>
    <t>GJ</t>
  </si>
  <si>
    <t>N hőközpont összesen:</t>
  </si>
  <si>
    <t xml:space="preserve">Barcsai Általános Iskola </t>
  </si>
  <si>
    <t>Lászlótelepi Óvoda (Forfa)</t>
  </si>
  <si>
    <t>Bölcsőde (főmérő)</t>
  </si>
  <si>
    <t>Óvoda (almérő)</t>
  </si>
  <si>
    <t>m3</t>
  </si>
  <si>
    <t>MJ/m3</t>
  </si>
  <si>
    <t>Lakásszám :</t>
  </si>
  <si>
    <t>A föltüntetett árak a fogyasztások hődíját tartalmazzák !</t>
  </si>
  <si>
    <t>kétcsöves termoszelepes</t>
  </si>
  <si>
    <t>Üzleti, egyéb</t>
  </si>
  <si>
    <t>Lakások légtere :</t>
  </si>
  <si>
    <t>Hőközpontok száma :</t>
  </si>
  <si>
    <t>műszaki változás, jellemzők</t>
  </si>
  <si>
    <t>laká-sok száma</t>
  </si>
  <si>
    <t>KK-i intéz-mények</t>
  </si>
  <si>
    <t>hőszigetelés</t>
  </si>
  <si>
    <r>
      <t>m</t>
    </r>
    <r>
      <rPr>
        <b/>
        <vertAlign val="superscript"/>
        <sz val="36"/>
        <rFont val="Arial"/>
        <family val="2"/>
      </rPr>
      <t>3</t>
    </r>
  </si>
  <si>
    <t>Központi Költségvetési Intézmények légtere :</t>
  </si>
  <si>
    <t>Üzleti és egyéb nem lakások légtere :</t>
  </si>
  <si>
    <t>termofejes szelep új hőcserélő</t>
  </si>
  <si>
    <t>HŐKÖZPONTOKBAN és HŐFOGADÓKNÁL MÉRT HÖFELHASZNÁLÁS és HMV hőmérsékletek</t>
  </si>
  <si>
    <t>HŐKÖZPONT betűJELE</t>
  </si>
  <si>
    <t>A32</t>
  </si>
  <si>
    <t>Egyedi szerződéssel</t>
  </si>
  <si>
    <t>Károly utca 12./11. lakás</t>
  </si>
  <si>
    <t>Radnóti u. 6./7. lakás</t>
  </si>
  <si>
    <t>Szmolnyica sétány 7. (garázs)</t>
  </si>
  <si>
    <t>Fűtött légtérfogat összesen :</t>
  </si>
  <si>
    <r>
      <t xml:space="preserve">A nem lakossági fogyasztóknál számlázni kell az energia adót is :   </t>
    </r>
    <r>
      <rPr>
        <b/>
        <sz val="48"/>
        <rFont val="Arial"/>
        <family val="2"/>
      </rPr>
      <t>88,50 Ft/GJ</t>
    </r>
  </si>
  <si>
    <t>légtérre fajlagosan</t>
  </si>
  <si>
    <t>mérőállások</t>
  </si>
  <si>
    <t>fogyasztások</t>
  </si>
  <si>
    <t>A10</t>
  </si>
  <si>
    <t>Radnóti u. 1/7 Armuth</t>
  </si>
  <si>
    <t>Óvoda (almérő) konténer</t>
  </si>
  <si>
    <t>évközi</t>
  </si>
  <si>
    <r>
      <t xml:space="preserve">induló </t>
    </r>
    <r>
      <rPr>
        <sz val="36"/>
        <rFont val="Arial"/>
        <family val="2"/>
      </rPr>
      <t xml:space="preserve">2015. október       </t>
    </r>
  </si>
  <si>
    <r>
      <t xml:space="preserve">záró </t>
    </r>
    <r>
      <rPr>
        <sz val="36"/>
        <rFont val="Arial"/>
        <family val="2"/>
      </rPr>
      <t xml:space="preserve">2016. április           </t>
    </r>
  </si>
  <si>
    <t>Radnóti 8 Petyerák</t>
  </si>
  <si>
    <t xml:space="preserve">2016. OKTÓBER - 2017. ÁPRILIS </t>
  </si>
</sst>
</file>

<file path=xl/styles.xml><?xml version="1.0" encoding="utf-8"?>
<styleSheet xmlns="http://schemas.openxmlformats.org/spreadsheetml/2006/main">
  <numFmts count="59">
    <numFmt numFmtId="5" formatCode="#,##0\ &quot;Ft&quot;;\-#,##0\ &quot;Ft&quot;"/>
    <numFmt numFmtId="6" formatCode="#,##0\ &quot;Ft&quot;;[Red]\-#,##0\ &quot;Ft&quot;"/>
    <numFmt numFmtId="7" formatCode="#,##0.00\ &quot;Ft&quot;;\-#,##0.00\ &quot;Ft&quot;"/>
    <numFmt numFmtId="8" formatCode="#,##0.00\ &quot;Ft&quot;;[Red]\-#,##0.00\ &quot;Ft&quot;"/>
    <numFmt numFmtId="42" formatCode="_-* #,##0\ &quot;Ft&quot;_-;\-* #,##0\ &quot;Ft&quot;_-;_-* &quot;-&quot;\ &quot;Ft&quot;_-;_-@_-"/>
    <numFmt numFmtId="41" formatCode="_-* #,##0\ _F_t_-;\-* #,##0\ _F_t_-;_-* &quot;-&quot;\ _F_t_-;_-@_-"/>
    <numFmt numFmtId="44" formatCode="_-* #,##0.00\ &quot;Ft&quot;_-;\-* #,##0.00\ &quot;Ft&quot;_-;_-* &quot;-&quot;??\ &quot;Ft&quot;_-;_-@_-"/>
    <numFmt numFmtId="43" formatCode="_-* #,##0.00\ _F_t_-;\-* #,##0.00\ _F_t_-;_-* &quot;-&quot;??\ _F_t_-;_-@_-"/>
    <numFmt numFmtId="164" formatCode="0.0"/>
    <numFmt numFmtId="165" formatCode="#,##0.0"/>
    <numFmt numFmtId="166" formatCode="#,##0.00000"/>
    <numFmt numFmtId="167" formatCode="0.0000"/>
    <numFmt numFmtId="168" formatCode="0.00000%"/>
    <numFmt numFmtId="169" formatCode="General_)"/>
    <numFmt numFmtId="170" formatCode="0.00_)"/>
    <numFmt numFmtId="171" formatCode="0_)"/>
    <numFmt numFmtId="172" formatCode="#,##0.00\ &quot;Ft&quot;"/>
    <numFmt numFmtId="173" formatCode="#,##0\ &quot;Ft&quot;"/>
    <numFmt numFmtId="174" formatCode="0.0%"/>
    <numFmt numFmtId="175" formatCode="_-* #,##0.000\ _F_t_-;\-* #,##0.000\ _F_t_-;_-* &quot;-&quot;??\ _F_t_-;_-@_-"/>
    <numFmt numFmtId="176" formatCode="_(* #,##0_);_(* \(#,##0\);_(* &quot;-&quot;??_);_(@_)"/>
    <numFmt numFmtId="177" formatCode="#,##0_ ;[Red]\-#,##0\ "/>
    <numFmt numFmtId="178" formatCode="0.000"/>
    <numFmt numFmtId="179" formatCode="#,##0.0000"/>
    <numFmt numFmtId="180" formatCode="#,##0\ &quot;$&quot;;\-#,##0\ &quot;$&quot;"/>
    <numFmt numFmtId="181" formatCode="#,##0\ &quot;$&quot;;[Red]\-#,##0\ &quot;$&quot;"/>
    <numFmt numFmtId="182" formatCode="#,##0.00\ &quot;$&quot;;\-#,##0.00\ &quot;$&quot;"/>
    <numFmt numFmtId="183" formatCode="#,##0.00\ &quot;$&quot;;[Red]\-#,##0.00\ &quot;$&quot;"/>
    <numFmt numFmtId="184" formatCode="_-* #,##0\ &quot;$&quot;_-;\-* #,##0\ &quot;$&quot;_-;_-* &quot;-&quot;\ &quot;$&quot;_-;_-@_-"/>
    <numFmt numFmtId="185" formatCode="_-* #,##0\ _$_-;\-* #,##0\ _$_-;_-* &quot;-&quot;\ _$_-;_-@_-"/>
    <numFmt numFmtId="186" formatCode="_-* #,##0.00\ &quot;$&quot;_-;\-* #,##0.00\ &quot;$&quot;_-;_-* &quot;-&quot;??\ &quot;$&quot;_-;_-@_-"/>
    <numFmt numFmtId="187" formatCode="_-* #,##0.00\ _$_-;\-* #,##0.00\ _$_-;_-* &quot;-&quot;??\ _$_-;_-@_-"/>
    <numFmt numFmtId="188" formatCode="0.000000"/>
    <numFmt numFmtId="189" formatCode="0.00000"/>
    <numFmt numFmtId="190" formatCode="0.0000000"/>
    <numFmt numFmtId="191" formatCode="0.0000000000"/>
    <numFmt numFmtId="192" formatCode="0.000000000"/>
    <numFmt numFmtId="193" formatCode="0.00000000"/>
    <numFmt numFmtId="194" formatCode="#,##0&quot;DM&quot;_);\(#,##0&quot;DM&quot;\)"/>
    <numFmt numFmtId="195" formatCode="#,##0&quot;DM&quot;_);[Red]\(#,##0&quot;DM&quot;\)"/>
    <numFmt numFmtId="196" formatCode="#,##0.00&quot;DM&quot;_);\(#,##0.00&quot;DM&quot;\)"/>
    <numFmt numFmtId="197" formatCode="#,##0.00&quot;DM&quot;_);[Red]\(#,##0.00&quot;DM&quot;\)"/>
    <numFmt numFmtId="198" formatCode="_ * #,##0_)&quot;DM&quot;_ ;_ * \(#,##0\)&quot;DM&quot;_ ;_ * &quot;-&quot;_)&quot;DM&quot;_ ;_ @_ "/>
    <numFmt numFmtId="199" formatCode="_ * #,##0_)_D_M_ ;_ * \(#,##0\)_D_M_ ;_ * &quot;-&quot;_)_D_M_ ;_ @_ "/>
    <numFmt numFmtId="200" formatCode="_ * #,##0.00_)&quot;DM&quot;_ ;_ * \(#,##0.00\)&quot;DM&quot;_ ;_ * &quot;-&quot;??_)&quot;DM&quot;_ ;_ @_ "/>
    <numFmt numFmtId="201" formatCode="_ * #,##0.00_)_D_M_ ;_ * \(#,##0.00\)_D_M_ ;_ * &quot;-&quot;??_)_D_M_ ;_ @_ "/>
    <numFmt numFmtId="202" formatCode="m/d"/>
    <numFmt numFmtId="203" formatCode="#,##0.000"/>
    <numFmt numFmtId="204" formatCode="#,##0.0000000000"/>
    <numFmt numFmtId="205" formatCode="#,##0.000000000"/>
    <numFmt numFmtId="206" formatCode="#,##0.00000000"/>
    <numFmt numFmtId="207" formatCode="#,##0.0\ &quot;Ft&quot;"/>
    <numFmt numFmtId="208" formatCode="_-* #,##0\ &quot;Ft&quot;_-;\-* #,##0\ &quot;Ft&quot;_-;_-* &quot;-&quot;??\ &quot;Ft&quot;_-;_-@_-"/>
    <numFmt numFmtId="209" formatCode="0.000%"/>
    <numFmt numFmtId="210" formatCode="0.0000%"/>
    <numFmt numFmtId="211" formatCode="&quot;Igen&quot;;&quot;Igen&quot;;&quot;Nem&quot;"/>
    <numFmt numFmtId="212" formatCode="&quot;Igaz&quot;;&quot;Igaz&quot;;&quot;Hamis&quot;"/>
    <numFmt numFmtId="213" formatCode="&quot;Be&quot;;&quot;Be&quot;;&quot;Ki&quot;"/>
    <numFmt numFmtId="214" formatCode="[$€-2]\ #\ ##,000_);[Red]\([$€-2]\ #\ ##,000\)"/>
  </numFmts>
  <fonts count="83">
    <font>
      <sz val="10"/>
      <name val="Arial"/>
      <family val="0"/>
    </font>
    <font>
      <sz val="10"/>
      <name val="H-Courier New"/>
      <family val="0"/>
    </font>
    <font>
      <b/>
      <sz val="10"/>
      <name val="Arial"/>
      <family val="2"/>
    </font>
    <font>
      <b/>
      <sz val="12"/>
      <name val="Arial"/>
      <family val="2"/>
    </font>
    <font>
      <b/>
      <sz val="22"/>
      <name val="Arial"/>
      <family val="2"/>
    </font>
    <font>
      <sz val="22"/>
      <name val="Arial"/>
      <family val="2"/>
    </font>
    <font>
      <sz val="28"/>
      <name val="Arial"/>
      <family val="2"/>
    </font>
    <font>
      <b/>
      <sz val="28"/>
      <name val="Arial"/>
      <family val="2"/>
    </font>
    <font>
      <sz val="36"/>
      <name val="Arial"/>
      <family val="2"/>
    </font>
    <font>
      <b/>
      <sz val="36"/>
      <name val="Arial"/>
      <family val="2"/>
    </font>
    <font>
      <b/>
      <sz val="26"/>
      <name val="Arial"/>
      <family val="2"/>
    </font>
    <font>
      <sz val="26"/>
      <name val="Arial"/>
      <family val="2"/>
    </font>
    <font>
      <b/>
      <sz val="36"/>
      <color indexed="14"/>
      <name val="Arial"/>
      <family val="2"/>
    </font>
    <font>
      <b/>
      <sz val="36"/>
      <color indexed="10"/>
      <name val="Arial"/>
      <family val="2"/>
    </font>
    <font>
      <sz val="48"/>
      <name val="Arial"/>
      <family val="2"/>
    </font>
    <font>
      <b/>
      <sz val="56"/>
      <name val="Arial"/>
      <family val="2"/>
    </font>
    <font>
      <sz val="56"/>
      <name val="Arial"/>
      <family val="2"/>
    </font>
    <font>
      <b/>
      <sz val="56"/>
      <color indexed="10"/>
      <name val="Arial"/>
      <family val="2"/>
    </font>
    <font>
      <sz val="56"/>
      <color indexed="10"/>
      <name val="Arial"/>
      <family val="2"/>
    </font>
    <font>
      <b/>
      <sz val="48"/>
      <name val="Arial"/>
      <family val="2"/>
    </font>
    <font>
      <sz val="48"/>
      <color indexed="10"/>
      <name val="Arial"/>
      <family val="2"/>
    </font>
    <font>
      <b/>
      <vertAlign val="superscript"/>
      <sz val="36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45"/>
      <color indexed="14"/>
      <name val="Arial"/>
      <family val="2"/>
    </font>
    <font>
      <b/>
      <sz val="45"/>
      <color indexed="14"/>
      <name val="Arial"/>
      <family val="2"/>
    </font>
    <font>
      <sz val="36"/>
      <color indexed="14"/>
      <name val="Arial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62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sz val="10"/>
      <color indexed="18"/>
      <name val="Arial"/>
      <family val="2"/>
    </font>
    <font>
      <b/>
      <sz val="36"/>
      <color indexed="18"/>
      <name val="Arial"/>
      <family val="2"/>
    </font>
    <font>
      <sz val="48"/>
      <color indexed="18"/>
      <name val="Arial"/>
      <family val="2"/>
    </font>
    <font>
      <b/>
      <sz val="48"/>
      <color indexed="18"/>
      <name val="Arial"/>
      <family val="2"/>
    </font>
    <font>
      <b/>
      <sz val="22"/>
      <color indexed="18"/>
      <name val="Arial"/>
      <family val="2"/>
    </font>
    <font>
      <b/>
      <sz val="10"/>
      <color indexed="18"/>
      <name val="Arial"/>
      <family val="2"/>
    </font>
    <font>
      <sz val="22"/>
      <color indexed="18"/>
      <name val="Arial"/>
      <family val="2"/>
    </font>
    <font>
      <sz val="28"/>
      <color indexed="18"/>
      <name val="Arial"/>
      <family val="2"/>
    </font>
    <font>
      <sz val="56"/>
      <color indexed="18"/>
      <name val="Arial"/>
      <family val="2"/>
    </font>
    <font>
      <sz val="42"/>
      <color indexed="18"/>
      <name val="Arial"/>
      <family val="2"/>
    </font>
    <font>
      <sz val="11"/>
      <color theme="0"/>
      <name val="Calibri"/>
      <family val="2"/>
    </font>
    <font>
      <sz val="11"/>
      <color theme="1"/>
      <name val="Calibri"/>
      <family val="2"/>
    </font>
    <font>
      <sz val="11"/>
      <color rgb="FF3F3F76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0"/>
      <name val="Calibri"/>
      <family val="2"/>
    </font>
    <font>
      <sz val="11"/>
      <color rgb="FFFF00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sz val="10"/>
      <color theme="3" tint="-0.24997000396251678"/>
      <name val="Arial"/>
      <family val="2"/>
    </font>
    <font>
      <b/>
      <sz val="36"/>
      <color theme="3" tint="-0.24997000396251678"/>
      <name val="Arial"/>
      <family val="2"/>
    </font>
    <font>
      <sz val="48"/>
      <color theme="3" tint="-0.24997000396251678"/>
      <name val="Arial"/>
      <family val="2"/>
    </font>
    <font>
      <b/>
      <sz val="48"/>
      <color theme="3" tint="-0.24997000396251678"/>
      <name val="Arial"/>
      <family val="2"/>
    </font>
    <font>
      <b/>
      <sz val="22"/>
      <color theme="3" tint="-0.24997000396251678"/>
      <name val="Arial"/>
      <family val="2"/>
    </font>
    <font>
      <b/>
      <sz val="10"/>
      <color theme="3" tint="-0.24997000396251678"/>
      <name val="Arial"/>
      <family val="2"/>
    </font>
    <font>
      <sz val="22"/>
      <color theme="3" tint="-0.24997000396251678"/>
      <name val="Arial"/>
      <family val="2"/>
    </font>
    <font>
      <sz val="28"/>
      <color theme="3" tint="-0.24997000396251678"/>
      <name val="Arial"/>
      <family val="2"/>
    </font>
    <font>
      <sz val="56"/>
      <color theme="3" tint="-0.24997000396251678"/>
      <name val="Arial"/>
      <family val="2"/>
    </font>
    <font>
      <sz val="56"/>
      <color rgb="FFFF0000"/>
      <name val="Arial"/>
      <family val="2"/>
    </font>
    <font>
      <sz val="48"/>
      <color rgb="FFFF0000"/>
      <name val="Arial"/>
      <family val="2"/>
    </font>
    <font>
      <sz val="42"/>
      <color theme="3" tint="-0.24997000396251678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50"/>
        <bgColor indexed="64"/>
      </patternFill>
    </fill>
  </fills>
  <borders count="10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 style="thin"/>
      <top>
        <color indexed="63"/>
      </top>
      <bottom style="double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double"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 style="medium"/>
    </border>
    <border>
      <left style="thin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thin"/>
      <right style="medium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medium"/>
    </border>
    <border>
      <left style="thin"/>
      <right>
        <color indexed="63"/>
      </right>
      <top style="thin"/>
      <bottom style="double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double"/>
    </border>
    <border>
      <left>
        <color indexed="63"/>
      </left>
      <right style="thin"/>
      <top style="thin"/>
      <bottom style="medium"/>
    </border>
    <border>
      <left style="thin"/>
      <right style="thin"/>
      <top style="medium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 style="thin"/>
      <top style="double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 style="double"/>
      <bottom style="thin"/>
    </border>
    <border>
      <left>
        <color indexed="63"/>
      </left>
      <right style="medium"/>
      <top style="medium"/>
      <bottom style="medium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 style="thin"/>
      <right>
        <color indexed="63"/>
      </right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thin"/>
      <right>
        <color indexed="63"/>
      </right>
      <top style="double"/>
      <bottom style="medium"/>
    </border>
    <border>
      <left>
        <color indexed="63"/>
      </left>
      <right>
        <color indexed="63"/>
      </right>
      <top style="double"/>
      <bottom style="medium"/>
    </border>
    <border>
      <left>
        <color indexed="63"/>
      </left>
      <right style="thin"/>
      <top style="double"/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double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double"/>
    </border>
    <border>
      <left style="medium"/>
      <right>
        <color indexed="63"/>
      </right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medium"/>
      <right>
        <color indexed="63"/>
      </right>
      <top style="medium"/>
      <bottom style="double"/>
    </border>
    <border>
      <left>
        <color indexed="63"/>
      </left>
      <right style="thin"/>
      <top style="medium"/>
      <bottom style="double"/>
    </border>
    <border>
      <left style="medium"/>
      <right style="thin"/>
      <top>
        <color indexed="63"/>
      </top>
      <bottom style="double"/>
    </border>
    <border>
      <left>
        <color indexed="63"/>
      </left>
      <right style="thin"/>
      <top style="double"/>
      <bottom style="thin"/>
    </border>
    <border>
      <left>
        <color indexed="63"/>
      </left>
      <right style="thin"/>
      <top style="medium"/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4" fillId="2" borderId="0" applyNumberFormat="0" applyBorder="0" applyAlignment="0" applyProtection="0"/>
    <xf numFmtId="0" fontId="54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4" fillId="10" borderId="0" applyNumberFormat="0" applyBorder="0" applyAlignment="0" applyProtection="0"/>
    <xf numFmtId="0" fontId="54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5" fillId="14" borderId="0" applyNumberFormat="0" applyBorder="0" applyAlignment="0" applyProtection="0"/>
    <xf numFmtId="0" fontId="55" fillId="15" borderId="0" applyNumberFormat="0" applyBorder="0" applyAlignment="0" applyProtection="0"/>
    <xf numFmtId="0" fontId="55" fillId="16" borderId="0" applyNumberFormat="0" applyBorder="0" applyAlignment="0" applyProtection="0"/>
    <xf numFmtId="0" fontId="55" fillId="17" borderId="0" applyNumberFormat="0" applyBorder="0" applyAlignment="0" applyProtection="0"/>
    <xf numFmtId="0" fontId="54" fillId="18" borderId="0" applyNumberFormat="0" applyBorder="0" applyAlignment="0" applyProtection="0"/>
    <xf numFmtId="0" fontId="54" fillId="19" borderId="0" applyNumberFormat="0" applyBorder="0" applyAlignment="0" applyProtection="0"/>
    <xf numFmtId="0" fontId="54" fillId="20" borderId="0" applyNumberFormat="0" applyBorder="0" applyAlignment="0" applyProtection="0"/>
    <xf numFmtId="0" fontId="54" fillId="21" borderId="0" applyNumberFormat="0" applyBorder="0" applyAlignment="0" applyProtection="0"/>
    <xf numFmtId="0" fontId="54" fillId="22" borderId="0" applyNumberFormat="0" applyBorder="0" applyAlignment="0" applyProtection="0"/>
    <xf numFmtId="0" fontId="54" fillId="23" borderId="0" applyNumberFormat="0" applyBorder="0" applyAlignment="0" applyProtection="0"/>
    <xf numFmtId="0" fontId="54" fillId="24" borderId="0" applyNumberFormat="0" applyBorder="0" applyAlignment="0" applyProtection="0"/>
    <xf numFmtId="0" fontId="54" fillId="25" borderId="0" applyNumberFormat="0" applyBorder="0" applyAlignment="0" applyProtection="0"/>
    <xf numFmtId="0" fontId="56" fillId="26" borderId="1" applyNumberFormat="0" applyAlignment="0" applyProtection="0"/>
    <xf numFmtId="0" fontId="57" fillId="0" borderId="0" applyNumberFormat="0" applyFill="0" applyBorder="0" applyAlignment="0" applyProtection="0"/>
    <xf numFmtId="0" fontId="58" fillId="0" borderId="2" applyNumberFormat="0" applyFill="0" applyAlignment="0" applyProtection="0"/>
    <xf numFmtId="0" fontId="59" fillId="0" borderId="3" applyNumberFormat="0" applyFill="0" applyAlignment="0" applyProtection="0"/>
    <xf numFmtId="0" fontId="60" fillId="0" borderId="4" applyNumberFormat="0" applyFill="0" applyAlignment="0" applyProtection="0"/>
    <xf numFmtId="0" fontId="60" fillId="0" borderId="0" applyNumberFormat="0" applyFill="0" applyBorder="0" applyAlignment="0" applyProtection="0"/>
    <xf numFmtId="0" fontId="61" fillId="27" borderId="5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63" fillId="0" borderId="6" applyNumberFormat="0" applyFill="0" applyAlignment="0" applyProtection="0"/>
    <xf numFmtId="0" fontId="0" fillId="28" borderId="7" applyNumberFormat="0" applyFont="0" applyAlignment="0" applyProtection="0"/>
    <xf numFmtId="0" fontId="64" fillId="29" borderId="0" applyNumberFormat="0" applyBorder="0" applyAlignment="0" applyProtection="0"/>
    <xf numFmtId="0" fontId="65" fillId="30" borderId="8" applyNumberFormat="0" applyAlignment="0" applyProtection="0"/>
    <xf numFmtId="0" fontId="23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1" fillId="0" borderId="0">
      <alignment/>
      <protection/>
    </xf>
    <xf numFmtId="0" fontId="67" fillId="0" borderId="9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8" fillId="31" borderId="0" applyNumberFormat="0" applyBorder="0" applyAlignment="0" applyProtection="0"/>
    <xf numFmtId="0" fontId="69" fillId="32" borderId="0" applyNumberFormat="0" applyBorder="0" applyAlignment="0" applyProtection="0"/>
    <xf numFmtId="0" fontId="70" fillId="30" borderId="1" applyNumberFormat="0" applyAlignment="0" applyProtection="0"/>
    <xf numFmtId="9" fontId="0" fillId="0" borderId="0" applyFont="0" applyFill="0" applyBorder="0" applyAlignment="0" applyProtection="0"/>
  </cellStyleXfs>
  <cellXfs count="572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0" fillId="0" borderId="0" xfId="0" applyFill="1" applyBorder="1" applyAlignment="1">
      <alignment/>
    </xf>
    <xf numFmtId="0" fontId="2" fillId="0" borderId="0" xfId="0" applyFont="1" applyFill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0" fontId="0" fillId="0" borderId="0" xfId="0" applyAlignment="1">
      <alignment horizontal="right"/>
    </xf>
    <xf numFmtId="4" fontId="0" fillId="0" borderId="0" xfId="0" applyNumberFormat="1" applyAlignment="1">
      <alignment horizontal="right"/>
    </xf>
    <xf numFmtId="0" fontId="0" fillId="0" borderId="0" xfId="0" applyAlignment="1">
      <alignment horizontal="left"/>
    </xf>
    <xf numFmtId="0" fontId="0" fillId="0" borderId="0" xfId="0" applyFill="1" applyBorder="1" applyAlignment="1">
      <alignment vertical="center"/>
    </xf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2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right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 horizontal="right"/>
    </xf>
    <xf numFmtId="4" fontId="5" fillId="0" borderId="0" xfId="0" applyNumberFormat="1" applyFont="1" applyAlignment="1">
      <alignment horizontal="right"/>
    </xf>
    <xf numFmtId="10" fontId="5" fillId="0" borderId="0" xfId="0" applyNumberFormat="1" applyFont="1" applyAlignment="1">
      <alignment horizontal="right"/>
    </xf>
    <xf numFmtId="3" fontId="0" fillId="0" borderId="0" xfId="0" applyNumberFormat="1" applyFill="1" applyBorder="1" applyAlignment="1">
      <alignment/>
    </xf>
    <xf numFmtId="3" fontId="5" fillId="0" borderId="0" xfId="0" applyNumberFormat="1" applyFont="1" applyFill="1" applyBorder="1" applyAlignment="1">
      <alignment vertical="center"/>
    </xf>
    <xf numFmtId="3" fontId="5" fillId="0" borderId="0" xfId="0" applyNumberFormat="1" applyFont="1" applyFill="1" applyBorder="1" applyAlignment="1">
      <alignment horizontal="center"/>
    </xf>
    <xf numFmtId="3" fontId="5" fillId="0" borderId="0" xfId="0" applyNumberFormat="1" applyFont="1" applyFill="1" applyBorder="1" applyAlignment="1">
      <alignment/>
    </xf>
    <xf numFmtId="0" fontId="0" fillId="0" borderId="0" xfId="0" applyBorder="1" applyAlignment="1">
      <alignment/>
    </xf>
    <xf numFmtId="4" fontId="6" fillId="0" borderId="0" xfId="0" applyNumberFormat="1" applyFont="1" applyAlignment="1">
      <alignment horizontal="right"/>
    </xf>
    <xf numFmtId="3" fontId="5" fillId="0" borderId="0" xfId="0" applyNumberFormat="1" applyFont="1" applyAlignment="1">
      <alignment horizontal="left"/>
    </xf>
    <xf numFmtId="3" fontId="0" fillId="0" borderId="0" xfId="0" applyNumberFormat="1" applyAlignment="1">
      <alignment horizontal="right"/>
    </xf>
    <xf numFmtId="3" fontId="5" fillId="0" borderId="0" xfId="0" applyNumberFormat="1" applyFont="1" applyAlignment="1">
      <alignment horizontal="right"/>
    </xf>
    <xf numFmtId="3" fontId="6" fillId="0" borderId="0" xfId="0" applyNumberFormat="1" applyFont="1" applyAlignment="1">
      <alignment horizontal="right"/>
    </xf>
    <xf numFmtId="0" fontId="10" fillId="0" borderId="0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0" fillId="0" borderId="0" xfId="0" applyFill="1" applyBorder="1" applyAlignment="1">
      <alignment/>
    </xf>
    <xf numFmtId="0" fontId="0" fillId="0" borderId="0" xfId="0" applyBorder="1" applyAlignment="1">
      <alignment vertical="center"/>
    </xf>
    <xf numFmtId="0" fontId="2" fillId="0" borderId="0" xfId="0" applyFont="1" applyBorder="1" applyAlignment="1">
      <alignment horizontal="center"/>
    </xf>
    <xf numFmtId="0" fontId="0" fillId="0" borderId="0" xfId="0" applyFill="1" applyAlignment="1">
      <alignment/>
    </xf>
    <xf numFmtId="0" fontId="0" fillId="0" borderId="0" xfId="0" applyFill="1" applyAlignment="1">
      <alignment/>
    </xf>
    <xf numFmtId="0" fontId="5" fillId="0" borderId="11" xfId="0" applyFont="1" applyBorder="1" applyAlignment="1">
      <alignment horizontal="right"/>
    </xf>
    <xf numFmtId="3" fontId="4" fillId="0" borderId="0" xfId="0" applyNumberFormat="1" applyFont="1" applyFill="1" applyBorder="1" applyAlignment="1">
      <alignment horizontal="center"/>
    </xf>
    <xf numFmtId="3" fontId="4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Border="1" applyAlignment="1">
      <alignment horizontal="center"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right" vertical="center"/>
    </xf>
    <xf numFmtId="0" fontId="0" fillId="0" borderId="0" xfId="0" applyAlignment="1">
      <alignment/>
    </xf>
    <xf numFmtId="0" fontId="5" fillId="0" borderId="10" xfId="0" applyFont="1" applyFill="1" applyBorder="1" applyAlignment="1">
      <alignment horizontal="right"/>
    </xf>
    <xf numFmtId="0" fontId="0" fillId="0" borderId="10" xfId="0" applyFill="1" applyBorder="1" applyAlignment="1">
      <alignment horizontal="right"/>
    </xf>
    <xf numFmtId="0" fontId="0" fillId="33" borderId="10" xfId="0" applyFill="1" applyBorder="1" applyAlignment="1">
      <alignment horizontal="right"/>
    </xf>
    <xf numFmtId="0" fontId="5" fillId="33" borderId="11" xfId="0" applyFont="1" applyFill="1" applyBorder="1" applyAlignment="1">
      <alignment horizontal="right" vertical="center"/>
    </xf>
    <xf numFmtId="0" fontId="5" fillId="0" borderId="11" xfId="0" applyFont="1" applyFill="1" applyBorder="1" applyAlignment="1">
      <alignment horizontal="right"/>
    </xf>
    <xf numFmtId="0" fontId="5" fillId="0" borderId="12" xfId="0" applyFont="1" applyBorder="1" applyAlignment="1">
      <alignment horizontal="right"/>
    </xf>
    <xf numFmtId="0" fontId="5" fillId="34" borderId="10" xfId="0" applyFont="1" applyFill="1" applyBorder="1" applyAlignment="1">
      <alignment horizontal="right"/>
    </xf>
    <xf numFmtId="0" fontId="5" fillId="34" borderId="11" xfId="0" applyFont="1" applyFill="1" applyBorder="1" applyAlignment="1">
      <alignment horizontal="right"/>
    </xf>
    <xf numFmtId="0" fontId="5" fillId="0" borderId="13" xfId="0" applyFont="1" applyBorder="1" applyAlignment="1">
      <alignment horizontal="right"/>
    </xf>
    <xf numFmtId="0" fontId="5" fillId="0" borderId="14" xfId="0" applyFont="1" applyBorder="1" applyAlignment="1">
      <alignment horizontal="right"/>
    </xf>
    <xf numFmtId="0" fontId="5" fillId="34" borderId="15" xfId="0" applyFont="1" applyFill="1" applyBorder="1" applyAlignment="1">
      <alignment horizontal="right"/>
    </xf>
    <xf numFmtId="0" fontId="5" fillId="0" borderId="15" xfId="0" applyFont="1" applyBorder="1" applyAlignment="1">
      <alignment horizontal="right"/>
    </xf>
    <xf numFmtId="0" fontId="5" fillId="34" borderId="16" xfId="0" applyFont="1" applyFill="1" applyBorder="1" applyAlignment="1">
      <alignment horizontal="right"/>
    </xf>
    <xf numFmtId="0" fontId="5" fillId="0" borderId="16" xfId="0" applyFont="1" applyBorder="1" applyAlignment="1">
      <alignment horizontal="right"/>
    </xf>
    <xf numFmtId="0" fontId="5" fillId="0" borderId="12" xfId="0" applyFont="1" applyBorder="1" applyAlignment="1">
      <alignment horizontal="right" vertical="center"/>
    </xf>
    <xf numFmtId="0" fontId="5" fillId="33" borderId="15" xfId="0" applyFont="1" applyFill="1" applyBorder="1" applyAlignment="1">
      <alignment horizontal="right"/>
    </xf>
    <xf numFmtId="0" fontId="7" fillId="0" borderId="0" xfId="0" applyFont="1" applyAlignment="1">
      <alignment horizontal="left"/>
    </xf>
    <xf numFmtId="0" fontId="7" fillId="0" borderId="0" xfId="0" applyFont="1" applyAlignment="1">
      <alignment/>
    </xf>
    <xf numFmtId="0" fontId="4" fillId="0" borderId="0" xfId="0" applyFont="1" applyAlignment="1">
      <alignment horizontal="left"/>
    </xf>
    <xf numFmtId="2" fontId="12" fillId="0" borderId="0" xfId="0" applyNumberFormat="1" applyFont="1" applyFill="1" applyBorder="1" applyAlignment="1">
      <alignment/>
    </xf>
    <xf numFmtId="0" fontId="9" fillId="0" borderId="17" xfId="0" applyFont="1" applyBorder="1" applyAlignment="1">
      <alignment horizontal="center" vertical="center"/>
    </xf>
    <xf numFmtId="0" fontId="15" fillId="0" borderId="18" xfId="0" applyFont="1" applyBorder="1" applyAlignment="1">
      <alignment horizontal="center" vertical="center"/>
    </xf>
    <xf numFmtId="0" fontId="16" fillId="0" borderId="19" xfId="0" applyFont="1" applyBorder="1" applyAlignment="1">
      <alignment horizontal="left"/>
    </xf>
    <xf numFmtId="0" fontId="15" fillId="0" borderId="20" xfId="0" applyFont="1" applyBorder="1" applyAlignment="1">
      <alignment horizontal="center" vertical="center"/>
    </xf>
    <xf numFmtId="0" fontId="16" fillId="0" borderId="15" xfId="0" applyFont="1" applyBorder="1" applyAlignment="1">
      <alignment horizontal="left"/>
    </xf>
    <xf numFmtId="0" fontId="16" fillId="0" borderId="12" xfId="0" applyFont="1" applyBorder="1" applyAlignment="1">
      <alignment horizontal="left"/>
    </xf>
    <xf numFmtId="0" fontId="16" fillId="0" borderId="13" xfId="0" applyFont="1" applyBorder="1" applyAlignment="1">
      <alignment horizontal="left"/>
    </xf>
    <xf numFmtId="0" fontId="16" fillId="0" borderId="11" xfId="0" applyFont="1" applyBorder="1" applyAlignment="1">
      <alignment horizontal="left"/>
    </xf>
    <xf numFmtId="3" fontId="16" fillId="0" borderId="15" xfId="0" applyNumberFormat="1" applyFont="1" applyBorder="1" applyAlignment="1">
      <alignment horizontal="right"/>
    </xf>
    <xf numFmtId="3" fontId="15" fillId="0" borderId="15" xfId="0" applyNumberFormat="1" applyFont="1" applyBorder="1" applyAlignment="1">
      <alignment horizontal="right"/>
    </xf>
    <xf numFmtId="3" fontId="16" fillId="0" borderId="12" xfId="0" applyNumberFormat="1" applyFont="1" applyBorder="1" applyAlignment="1">
      <alignment horizontal="right"/>
    </xf>
    <xf numFmtId="3" fontId="15" fillId="0" borderId="12" xfId="0" applyNumberFormat="1" applyFont="1" applyBorder="1" applyAlignment="1">
      <alignment horizontal="right"/>
    </xf>
    <xf numFmtId="3" fontId="16" fillId="0" borderId="13" xfId="0" applyNumberFormat="1" applyFont="1" applyBorder="1" applyAlignment="1">
      <alignment horizontal="right"/>
    </xf>
    <xf numFmtId="3" fontId="15" fillId="0" borderId="13" xfId="0" applyNumberFormat="1" applyFont="1" applyBorder="1" applyAlignment="1">
      <alignment horizontal="right"/>
    </xf>
    <xf numFmtId="4" fontId="15" fillId="0" borderId="12" xfId="0" applyNumberFormat="1" applyFont="1" applyBorder="1" applyAlignment="1">
      <alignment horizontal="right"/>
    </xf>
    <xf numFmtId="4" fontId="15" fillId="0" borderId="11" xfId="0" applyNumberFormat="1" applyFont="1" applyBorder="1" applyAlignment="1">
      <alignment horizontal="right" vertical="center"/>
    </xf>
    <xf numFmtId="4" fontId="15" fillId="0" borderId="11" xfId="0" applyNumberFormat="1" applyFont="1" applyBorder="1" applyAlignment="1">
      <alignment horizontal="right"/>
    </xf>
    <xf numFmtId="0" fontId="16" fillId="0" borderId="10" xfId="0" applyFont="1" applyBorder="1" applyAlignment="1">
      <alignment horizontal="left"/>
    </xf>
    <xf numFmtId="0" fontId="16" fillId="0" borderId="12" xfId="0" applyFont="1" applyBorder="1" applyAlignment="1">
      <alignment horizontal="left" vertical="center"/>
    </xf>
    <xf numFmtId="4" fontId="15" fillId="0" borderId="12" xfId="0" applyNumberFormat="1" applyFont="1" applyBorder="1" applyAlignment="1">
      <alignment horizontal="right" vertical="center"/>
    </xf>
    <xf numFmtId="4" fontId="15" fillId="0" borderId="10" xfId="0" applyNumberFormat="1" applyFont="1" applyBorder="1" applyAlignment="1">
      <alignment horizontal="right"/>
    </xf>
    <xf numFmtId="4" fontId="15" fillId="0" borderId="10" xfId="0" applyNumberFormat="1" applyFont="1" applyBorder="1" applyAlignment="1">
      <alignment horizontal="right" vertical="center"/>
    </xf>
    <xf numFmtId="3" fontId="15" fillId="0" borderId="12" xfId="0" applyNumberFormat="1" applyFont="1" applyFill="1" applyBorder="1" applyAlignment="1">
      <alignment horizontal="right" vertical="center"/>
    </xf>
    <xf numFmtId="3" fontId="16" fillId="0" borderId="11" xfId="0" applyNumberFormat="1" applyFont="1" applyFill="1" applyBorder="1" applyAlignment="1">
      <alignment vertical="center"/>
    </xf>
    <xf numFmtId="3" fontId="15" fillId="0" borderId="11" xfId="0" applyNumberFormat="1" applyFont="1" applyFill="1" applyBorder="1" applyAlignment="1">
      <alignment horizontal="right" vertical="center"/>
    </xf>
    <xf numFmtId="0" fontId="16" fillId="0" borderId="21" xfId="0" applyFont="1" applyBorder="1" applyAlignment="1">
      <alignment horizontal="left"/>
    </xf>
    <xf numFmtId="3" fontId="16" fillId="0" borderId="10" xfId="0" applyNumberFormat="1" applyFont="1" applyBorder="1" applyAlignment="1">
      <alignment horizontal="right"/>
    </xf>
    <xf numFmtId="3" fontId="15" fillId="0" borderId="10" xfId="0" applyNumberFormat="1" applyFont="1" applyBorder="1" applyAlignment="1">
      <alignment horizontal="right"/>
    </xf>
    <xf numFmtId="3" fontId="16" fillId="0" borderId="11" xfId="0" applyNumberFormat="1" applyFont="1" applyFill="1" applyBorder="1" applyAlignment="1">
      <alignment horizontal="right"/>
    </xf>
    <xf numFmtId="3" fontId="15" fillId="0" borderId="11" xfId="0" applyNumberFormat="1" applyFont="1" applyBorder="1" applyAlignment="1">
      <alignment horizontal="right"/>
    </xf>
    <xf numFmtId="3" fontId="16" fillId="0" borderId="11" xfId="0" applyNumberFormat="1" applyFont="1" applyBorder="1" applyAlignment="1">
      <alignment horizontal="right"/>
    </xf>
    <xf numFmtId="0" fontId="15" fillId="0" borderId="18" xfId="0" applyFont="1" applyBorder="1" applyAlignment="1">
      <alignment horizontal="center"/>
    </xf>
    <xf numFmtId="0" fontId="15" fillId="0" borderId="20" xfId="0" applyFont="1" applyBorder="1" applyAlignment="1">
      <alignment horizontal="center"/>
    </xf>
    <xf numFmtId="3" fontId="15" fillId="0" borderId="22" xfId="0" applyNumberFormat="1" applyFont="1" applyBorder="1" applyAlignment="1">
      <alignment horizontal="right"/>
    </xf>
    <xf numFmtId="3" fontId="16" fillId="0" borderId="12" xfId="0" applyNumberFormat="1" applyFont="1" applyFill="1" applyBorder="1" applyAlignment="1">
      <alignment horizontal="right"/>
    </xf>
    <xf numFmtId="3" fontId="16" fillId="0" borderId="10" xfId="0" applyNumberFormat="1" applyFont="1" applyFill="1" applyBorder="1" applyAlignment="1">
      <alignment horizontal="right"/>
    </xf>
    <xf numFmtId="4" fontId="15" fillId="0" borderId="13" xfId="0" applyNumberFormat="1" applyFont="1" applyBorder="1" applyAlignment="1">
      <alignment horizontal="right" vertical="center"/>
    </xf>
    <xf numFmtId="4" fontId="15" fillId="0" borderId="13" xfId="0" applyNumberFormat="1" applyFont="1" applyBorder="1" applyAlignment="1">
      <alignment horizontal="right"/>
    </xf>
    <xf numFmtId="3" fontId="16" fillId="0" borderId="15" xfId="0" applyNumberFormat="1" applyFont="1" applyBorder="1" applyAlignment="1">
      <alignment vertical="center"/>
    </xf>
    <xf numFmtId="3" fontId="17" fillId="0" borderId="15" xfId="0" applyNumberFormat="1" applyFont="1" applyFill="1" applyBorder="1" applyAlignment="1">
      <alignment horizontal="right"/>
    </xf>
    <xf numFmtId="3" fontId="16" fillId="0" borderId="14" xfId="0" applyNumberFormat="1" applyFont="1" applyBorder="1" applyAlignment="1">
      <alignment horizontal="right"/>
    </xf>
    <xf numFmtId="3" fontId="15" fillId="0" borderId="14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/>
    </xf>
    <xf numFmtId="3" fontId="19" fillId="0" borderId="15" xfId="0" applyNumberFormat="1" applyFont="1" applyBorder="1" applyAlignment="1">
      <alignment horizontal="right" vertical="center"/>
    </xf>
    <xf numFmtId="3" fontId="20" fillId="35" borderId="23" xfId="0" applyNumberFormat="1" applyFont="1" applyFill="1" applyBorder="1" applyAlignment="1">
      <alignment horizontal="right" vertical="center"/>
    </xf>
    <xf numFmtId="3" fontId="20" fillId="35" borderId="24" xfId="0" applyNumberFormat="1" applyFont="1" applyFill="1" applyBorder="1" applyAlignment="1">
      <alignment horizontal="right" vertical="center"/>
    </xf>
    <xf numFmtId="3" fontId="19" fillId="0" borderId="25" xfId="0" applyNumberFormat="1" applyFont="1" applyBorder="1" applyAlignment="1">
      <alignment horizontal="right"/>
    </xf>
    <xf numFmtId="4" fontId="9" fillId="0" borderId="25" xfId="0" applyNumberFormat="1" applyFont="1" applyBorder="1" applyAlignment="1">
      <alignment horizontal="center" vertical="center" wrapText="1"/>
    </xf>
    <xf numFmtId="4" fontId="9" fillId="0" borderId="26" xfId="0" applyNumberFormat="1" applyFont="1" applyBorder="1" applyAlignment="1">
      <alignment horizontal="center" vertical="center" wrapText="1"/>
    </xf>
    <xf numFmtId="3" fontId="9" fillId="0" borderId="20" xfId="0" applyNumberFormat="1" applyFont="1" applyBorder="1" applyAlignment="1">
      <alignment horizontal="center" vertical="center" wrapText="1"/>
    </xf>
    <xf numFmtId="0" fontId="14" fillId="0" borderId="27" xfId="0" applyFont="1" applyBorder="1" applyAlignment="1">
      <alignment horizontal="center"/>
    </xf>
    <xf numFmtId="0" fontId="14" fillId="0" borderId="28" xfId="0" applyFont="1" applyBorder="1" applyAlignment="1">
      <alignment horizontal="center"/>
    </xf>
    <xf numFmtId="0" fontId="19" fillId="0" borderId="29" xfId="0" applyFont="1" applyBorder="1" applyAlignment="1">
      <alignment horizontal="center"/>
    </xf>
    <xf numFmtId="0" fontId="19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/>
    </xf>
    <xf numFmtId="0" fontId="19" fillId="0" borderId="32" xfId="0" applyFont="1" applyBorder="1" applyAlignment="1">
      <alignment horizontal="center"/>
    </xf>
    <xf numFmtId="0" fontId="14" fillId="0" borderId="33" xfId="0" applyFont="1" applyBorder="1" applyAlignment="1">
      <alignment horizontal="center"/>
    </xf>
    <xf numFmtId="0" fontId="14" fillId="0" borderId="34" xfId="0" applyFont="1" applyBorder="1" applyAlignment="1">
      <alignment horizontal="center"/>
    </xf>
    <xf numFmtId="0" fontId="19" fillId="0" borderId="30" xfId="0" applyFont="1" applyBorder="1" applyAlignment="1">
      <alignment horizontal="center" vertical="center"/>
    </xf>
    <xf numFmtId="0" fontId="14" fillId="0" borderId="30" xfId="0" applyFont="1" applyBorder="1" applyAlignment="1">
      <alignment horizontal="center"/>
    </xf>
    <xf numFmtId="0" fontId="14" fillId="0" borderId="31" xfId="0" applyFont="1" applyBorder="1" applyAlignment="1">
      <alignment horizontal="center" vertical="center"/>
    </xf>
    <xf numFmtId="0" fontId="14" fillId="0" borderId="28" xfId="0" applyFont="1" applyBorder="1" applyAlignment="1">
      <alignment horizontal="center" vertical="center"/>
    </xf>
    <xf numFmtId="0" fontId="14" fillId="36" borderId="10" xfId="0" applyFont="1" applyFill="1" applyBorder="1" applyAlignment="1">
      <alignment horizontal="right"/>
    </xf>
    <xf numFmtId="0" fontId="14" fillId="0" borderId="16" xfId="0" applyFont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0" fontId="14" fillId="0" borderId="10" xfId="0" applyFont="1" applyFill="1" applyBorder="1" applyAlignment="1">
      <alignment horizontal="right"/>
    </xf>
    <xf numFmtId="0" fontId="14" fillId="36" borderId="16" xfId="0" applyFont="1" applyFill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4" fontId="14" fillId="0" borderId="11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" fontId="14" fillId="0" borderId="12" xfId="0" applyNumberFormat="1" applyFont="1" applyBorder="1" applyAlignment="1">
      <alignment horizontal="right"/>
    </xf>
    <xf numFmtId="4" fontId="14" fillId="0" borderId="10" xfId="0" applyNumberFormat="1" applyFont="1" applyBorder="1" applyAlignment="1">
      <alignment horizontal="right"/>
    </xf>
    <xf numFmtId="4" fontId="14" fillId="0" borderId="13" xfId="0" applyNumberFormat="1" applyFont="1" applyBorder="1" applyAlignment="1">
      <alignment horizontal="right"/>
    </xf>
    <xf numFmtId="4" fontId="14" fillId="0" borderId="15" xfId="0" applyNumberFormat="1" applyFont="1" applyBorder="1" applyAlignment="1">
      <alignment horizontal="right"/>
    </xf>
    <xf numFmtId="4" fontId="14" fillId="0" borderId="14" xfId="0" applyNumberFormat="1" applyFont="1" applyBorder="1" applyAlignment="1">
      <alignment horizontal="right"/>
    </xf>
    <xf numFmtId="0" fontId="14" fillId="0" borderId="35" xfId="0" applyFont="1" applyBorder="1" applyAlignment="1">
      <alignment horizontal="center" vertical="center"/>
    </xf>
    <xf numFmtId="0" fontId="8" fillId="0" borderId="35" xfId="0" applyFont="1" applyBorder="1" applyAlignment="1">
      <alignment horizontal="center" vertical="center"/>
    </xf>
    <xf numFmtId="3" fontId="15" fillId="0" borderId="15" xfId="0" applyNumberFormat="1" applyFont="1" applyFill="1" applyBorder="1" applyAlignment="1">
      <alignment horizontal="right"/>
    </xf>
    <xf numFmtId="3" fontId="15" fillId="0" borderId="12" xfId="0" applyNumberFormat="1" applyFont="1" applyFill="1" applyBorder="1" applyAlignment="1">
      <alignment horizontal="right"/>
    </xf>
    <xf numFmtId="3" fontId="15" fillId="0" borderId="11" xfId="0" applyNumberFormat="1" applyFont="1" applyFill="1" applyBorder="1" applyAlignment="1">
      <alignment horizontal="right"/>
    </xf>
    <xf numFmtId="3" fontId="15" fillId="0" borderId="10" xfId="0" applyNumberFormat="1" applyFont="1" applyFill="1" applyBorder="1" applyAlignment="1">
      <alignment horizontal="right"/>
    </xf>
    <xf numFmtId="3" fontId="9" fillId="0" borderId="36" xfId="0" applyNumberFormat="1" applyFont="1" applyBorder="1" applyAlignment="1">
      <alignment horizontal="center" vertical="center" wrapText="1"/>
    </xf>
    <xf numFmtId="3" fontId="9" fillId="0" borderId="19" xfId="0" applyNumberFormat="1" applyFont="1" applyBorder="1" applyAlignment="1">
      <alignment horizontal="center" vertical="center" wrapText="1"/>
    </xf>
    <xf numFmtId="0" fontId="11" fillId="0" borderId="0" xfId="0" applyFont="1" applyAlignment="1">
      <alignment horizontal="left"/>
    </xf>
    <xf numFmtId="3" fontId="9" fillId="0" borderId="0" xfId="0" applyNumberFormat="1" applyFont="1" applyFill="1" applyBorder="1" applyAlignment="1">
      <alignment/>
    </xf>
    <xf numFmtId="0" fontId="8" fillId="0" borderId="16" xfId="0" applyFont="1" applyBorder="1" applyAlignment="1">
      <alignment horizontal="center"/>
    </xf>
    <xf numFmtId="0" fontId="8" fillId="0" borderId="37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0" fontId="8" fillId="0" borderId="39" xfId="0" applyFont="1" applyBorder="1" applyAlignment="1">
      <alignment horizontal="center"/>
    </xf>
    <xf numFmtId="0" fontId="5" fillId="0" borderId="16" xfId="0" applyFont="1" applyBorder="1" applyAlignment="1">
      <alignment horizontal="center"/>
    </xf>
    <xf numFmtId="0" fontId="5" fillId="0" borderId="37" xfId="0" applyFont="1" applyBorder="1" applyAlignment="1">
      <alignment horizontal="center"/>
    </xf>
    <xf numFmtId="0" fontId="5" fillId="0" borderId="40" xfId="0" applyFont="1" applyBorder="1" applyAlignment="1">
      <alignment horizontal="center"/>
    </xf>
    <xf numFmtId="0" fontId="17" fillId="0" borderId="41" xfId="0" applyFont="1" applyBorder="1" applyAlignment="1">
      <alignment vertical="center"/>
    </xf>
    <xf numFmtId="0" fontId="5" fillId="0" borderId="39" xfId="0" applyFont="1" applyBorder="1" applyAlignment="1">
      <alignment horizontal="center"/>
    </xf>
    <xf numFmtId="0" fontId="5" fillId="0" borderId="42" xfId="0" applyFont="1" applyBorder="1" applyAlignment="1">
      <alignment horizontal="right"/>
    </xf>
    <xf numFmtId="0" fontId="5" fillId="0" borderId="40" xfId="0" applyFont="1" applyBorder="1" applyAlignment="1">
      <alignment horizontal="right"/>
    </xf>
    <xf numFmtId="0" fontId="5" fillId="0" borderId="39" xfId="0" applyFont="1" applyBorder="1" applyAlignment="1">
      <alignment horizontal="right"/>
    </xf>
    <xf numFmtId="0" fontId="8" fillId="35" borderId="0" xfId="0" applyFont="1" applyFill="1" applyBorder="1" applyAlignment="1">
      <alignment vertical="center"/>
    </xf>
    <xf numFmtId="0" fontId="5" fillId="0" borderId="26" xfId="0" applyFont="1" applyBorder="1" applyAlignment="1">
      <alignment horizontal="right"/>
    </xf>
    <xf numFmtId="0" fontId="5" fillId="0" borderId="40" xfId="0" applyFont="1" applyBorder="1" applyAlignment="1">
      <alignment horizontal="right" wrapText="1"/>
    </xf>
    <xf numFmtId="0" fontId="5" fillId="0" borderId="39" xfId="0" applyFont="1" applyBorder="1" applyAlignment="1">
      <alignment horizontal="right" wrapText="1"/>
    </xf>
    <xf numFmtId="0" fontId="5" fillId="0" borderId="38" xfId="0" applyFont="1" applyBorder="1" applyAlignment="1">
      <alignment horizontal="right"/>
    </xf>
    <xf numFmtId="0" fontId="5" fillId="0" borderId="43" xfId="0" applyFont="1" applyBorder="1" applyAlignment="1">
      <alignment horizontal="right"/>
    </xf>
    <xf numFmtId="0" fontId="9" fillId="0" borderId="44" xfId="0" applyFont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0" fontId="9" fillId="0" borderId="36" xfId="0" applyFont="1" applyBorder="1" applyAlignment="1">
      <alignment horizontal="center" vertical="center" wrapText="1"/>
    </xf>
    <xf numFmtId="0" fontId="8" fillId="0" borderId="19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 wrapText="1"/>
    </xf>
    <xf numFmtId="0" fontId="8" fillId="0" borderId="21" xfId="0" applyFont="1" applyBorder="1" applyAlignment="1">
      <alignment horizontal="center" vertical="center" wrapText="1"/>
    </xf>
    <xf numFmtId="0" fontId="8" fillId="0" borderId="15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/>
    </xf>
    <xf numFmtId="0" fontId="8" fillId="0" borderId="13" xfId="0" applyFont="1" applyBorder="1" applyAlignment="1">
      <alignment horizontal="center" vertical="center"/>
    </xf>
    <xf numFmtId="0" fontId="8" fillId="0" borderId="11" xfId="0" applyFont="1" applyBorder="1" applyAlignment="1">
      <alignment horizontal="center" vertical="center"/>
    </xf>
    <xf numFmtId="0" fontId="8" fillId="0" borderId="12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/>
    </xf>
    <xf numFmtId="0" fontId="14" fillId="0" borderId="29" xfId="0" applyFont="1" applyFill="1" applyBorder="1" applyAlignment="1">
      <alignment horizontal="center"/>
    </xf>
    <xf numFmtId="0" fontId="14" fillId="0" borderId="30" xfId="0" applyFont="1" applyFill="1" applyBorder="1" applyAlignment="1">
      <alignment horizontal="center"/>
    </xf>
    <xf numFmtId="0" fontId="14" fillId="0" borderId="31" xfId="0" applyFont="1" applyFill="1" applyBorder="1" applyAlignment="1">
      <alignment horizontal="center" vertical="center"/>
    </xf>
    <xf numFmtId="0" fontId="14" fillId="0" borderId="27" xfId="0" applyFont="1" applyFill="1" applyBorder="1" applyAlignment="1">
      <alignment horizontal="center" vertical="center"/>
    </xf>
    <xf numFmtId="0" fontId="14" fillId="0" borderId="33" xfId="0" applyFont="1" applyFill="1" applyBorder="1" applyAlignment="1">
      <alignment horizontal="center" vertical="center"/>
    </xf>
    <xf numFmtId="0" fontId="14" fillId="0" borderId="28" xfId="0" applyFont="1" applyFill="1" applyBorder="1" applyAlignment="1">
      <alignment horizontal="center"/>
    </xf>
    <xf numFmtId="0" fontId="19" fillId="0" borderId="36" xfId="0" applyFont="1" applyFill="1" applyBorder="1" applyAlignment="1">
      <alignment horizontal="center" vertical="center"/>
    </xf>
    <xf numFmtId="4" fontId="19" fillId="0" borderId="15" xfId="0" applyNumberFormat="1" applyFont="1" applyBorder="1" applyAlignment="1">
      <alignment horizontal="right" vertical="center"/>
    </xf>
    <xf numFmtId="0" fontId="8" fillId="0" borderId="45" xfId="0" applyFont="1" applyBorder="1" applyAlignment="1">
      <alignment horizontal="center" vertical="center" wrapText="1"/>
    </xf>
    <xf numFmtId="0" fontId="9" fillId="0" borderId="10" xfId="0" applyFont="1" applyFill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0" fontId="9" fillId="0" borderId="0" xfId="0" applyFont="1" applyAlignment="1">
      <alignment/>
    </xf>
    <xf numFmtId="0" fontId="14" fillId="0" borderId="0" xfId="0" applyFont="1" applyBorder="1" applyAlignment="1">
      <alignment horizontal="right"/>
    </xf>
    <xf numFmtId="4" fontId="14" fillId="0" borderId="0" xfId="0" applyNumberFormat="1" applyFont="1" applyBorder="1" applyAlignment="1">
      <alignment/>
    </xf>
    <xf numFmtId="0" fontId="14" fillId="0" borderId="0" xfId="0" applyFont="1" applyBorder="1" applyAlignment="1">
      <alignment horizontal="right" vertical="center"/>
    </xf>
    <xf numFmtId="4" fontId="14" fillId="0" borderId="0" xfId="0" applyNumberFormat="1" applyFont="1" applyAlignment="1">
      <alignment/>
    </xf>
    <xf numFmtId="0" fontId="19" fillId="0" borderId="0" xfId="0" applyFont="1" applyBorder="1" applyAlignment="1">
      <alignment horizontal="right"/>
    </xf>
    <xf numFmtId="4" fontId="19" fillId="0" borderId="0" xfId="0" applyNumberFormat="1" applyFont="1" applyBorder="1" applyAlignment="1">
      <alignment horizontal="right" vertical="center"/>
    </xf>
    <xf numFmtId="0" fontId="14" fillId="0" borderId="0" xfId="0" applyFont="1" applyAlignment="1">
      <alignment horizontal="right"/>
    </xf>
    <xf numFmtId="3" fontId="19" fillId="0" borderId="0" xfId="0" applyNumberFormat="1" applyFont="1" applyAlignment="1">
      <alignment horizontal="center"/>
    </xf>
    <xf numFmtId="0" fontId="19" fillId="0" borderId="0" xfId="0" applyFont="1" applyAlignment="1">
      <alignment horizontal="center"/>
    </xf>
    <xf numFmtId="0" fontId="9" fillId="0" borderId="0" xfId="0" applyFont="1" applyAlignment="1">
      <alignment horizontal="left"/>
    </xf>
    <xf numFmtId="0" fontId="14" fillId="0" borderId="46" xfId="0" applyFont="1" applyBorder="1" applyAlignment="1">
      <alignment horizontal="right" vertical="center"/>
    </xf>
    <xf numFmtId="4" fontId="14" fillId="0" borderId="46" xfId="0" applyNumberFormat="1" applyFont="1" applyBorder="1" applyAlignment="1">
      <alignment vertical="center"/>
    </xf>
    <xf numFmtId="0" fontId="9" fillId="0" borderId="46" xfId="0" applyFont="1" applyBorder="1" applyAlignment="1">
      <alignment/>
    </xf>
    <xf numFmtId="3" fontId="8" fillId="0" borderId="0" xfId="0" applyNumberFormat="1" applyFont="1" applyFill="1" applyBorder="1" applyAlignment="1">
      <alignment/>
    </xf>
    <xf numFmtId="0" fontId="2" fillId="0" borderId="46" xfId="0" applyFont="1" applyBorder="1" applyAlignment="1">
      <alignment horizontal="center"/>
    </xf>
    <xf numFmtId="4" fontId="19" fillId="0" borderId="47" xfId="0" applyNumberFormat="1" applyFont="1" applyBorder="1" applyAlignment="1">
      <alignment horizontal="right"/>
    </xf>
    <xf numFmtId="0" fontId="8" fillId="0" borderId="26" xfId="0" applyFont="1" applyBorder="1" applyAlignment="1">
      <alignment horizontal="right" wrapText="1"/>
    </xf>
    <xf numFmtId="0" fontId="14" fillId="0" borderId="32" xfId="0" applyFont="1" applyBorder="1" applyAlignment="1">
      <alignment horizontal="center"/>
    </xf>
    <xf numFmtId="3" fontId="19" fillId="0" borderId="0" xfId="0" applyNumberFormat="1" applyFont="1" applyFill="1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3" fontId="9" fillId="0" borderId="0" xfId="0" applyNumberFormat="1" applyFont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left" vertical="center" wrapText="1"/>
    </xf>
    <xf numFmtId="3" fontId="14" fillId="0" borderId="0" xfId="0" applyNumberFormat="1" applyFont="1" applyFill="1" applyBorder="1" applyAlignment="1">
      <alignment horizontal="center"/>
    </xf>
    <xf numFmtId="3" fontId="19" fillId="0" borderId="0" xfId="0" applyNumberFormat="1" applyFont="1" applyFill="1" applyBorder="1" applyAlignment="1">
      <alignment horizontal="center"/>
    </xf>
    <xf numFmtId="3" fontId="9" fillId="0" borderId="0" xfId="0" applyNumberFormat="1" applyFont="1" applyFill="1" applyBorder="1" applyAlignment="1">
      <alignment horizontal="center"/>
    </xf>
    <xf numFmtId="3" fontId="8" fillId="0" borderId="0" xfId="0" applyNumberFormat="1" applyFont="1" applyFill="1" applyBorder="1" applyAlignment="1">
      <alignment vertical="center"/>
    </xf>
    <xf numFmtId="3" fontId="14" fillId="0" borderId="0" xfId="0" applyNumberFormat="1" applyFont="1" applyFill="1" applyBorder="1" applyAlignment="1">
      <alignment/>
    </xf>
    <xf numFmtId="3" fontId="14" fillId="0" borderId="0" xfId="0" applyNumberFormat="1" applyFont="1" applyFill="1" applyBorder="1" applyAlignment="1">
      <alignment horizontal="center" vertical="center"/>
    </xf>
    <xf numFmtId="2" fontId="24" fillId="0" borderId="0" xfId="0" applyNumberFormat="1" applyFont="1" applyFill="1" applyBorder="1" applyAlignment="1">
      <alignment/>
    </xf>
    <xf numFmtId="2" fontId="25" fillId="0" borderId="0" xfId="0" applyNumberFormat="1" applyFont="1" applyFill="1" applyBorder="1" applyAlignment="1">
      <alignment/>
    </xf>
    <xf numFmtId="2" fontId="26" fillId="0" borderId="0" xfId="0" applyNumberFormat="1" applyFont="1" applyFill="1" applyBorder="1" applyAlignment="1">
      <alignment wrapText="1"/>
    </xf>
    <xf numFmtId="0" fontId="16" fillId="0" borderId="10" xfId="0" applyFont="1" applyBorder="1" applyAlignment="1">
      <alignment horizontal="left" vertical="center"/>
    </xf>
    <xf numFmtId="0" fontId="16" fillId="0" borderId="10" xfId="0" applyFont="1" applyBorder="1" applyAlignment="1">
      <alignment horizontal="right" vertical="center"/>
    </xf>
    <xf numFmtId="0" fontId="5" fillId="0" borderId="48" xfId="0" applyFont="1" applyBorder="1" applyAlignment="1">
      <alignment horizontal="right"/>
    </xf>
    <xf numFmtId="3" fontId="15" fillId="0" borderId="49" xfId="0" applyNumberFormat="1" applyFont="1" applyBorder="1" applyAlignment="1">
      <alignment horizontal="right"/>
    </xf>
    <xf numFmtId="0" fontId="16" fillId="0" borderId="50" xfId="0" applyFont="1" applyBorder="1" applyAlignment="1">
      <alignment horizontal="left"/>
    </xf>
    <xf numFmtId="0" fontId="16" fillId="0" borderId="13" xfId="0" applyFont="1" applyBorder="1" applyAlignment="1">
      <alignment horizontal="right"/>
    </xf>
    <xf numFmtId="4" fontId="14" fillId="0" borderId="37" xfId="0" applyNumberFormat="1" applyFont="1" applyBorder="1" applyAlignment="1">
      <alignment horizontal="right"/>
    </xf>
    <xf numFmtId="0" fontId="8" fillId="0" borderId="21" xfId="0" applyFont="1" applyBorder="1" applyAlignment="1">
      <alignment horizontal="center" vertical="center"/>
    </xf>
    <xf numFmtId="0" fontId="14" fillId="0" borderId="0" xfId="0" applyFont="1" applyAlignment="1">
      <alignment horizontal="left"/>
    </xf>
    <xf numFmtId="3" fontId="16" fillId="0" borderId="22" xfId="0" applyNumberFormat="1" applyFont="1" applyFill="1" applyBorder="1" applyAlignment="1">
      <alignment horizontal="right"/>
    </xf>
    <xf numFmtId="3" fontId="16" fillId="0" borderId="15" xfId="0" applyNumberFormat="1" applyFont="1" applyFill="1" applyBorder="1" applyAlignment="1">
      <alignment horizontal="right"/>
    </xf>
    <xf numFmtId="3" fontId="9" fillId="0" borderId="0" xfId="0" applyNumberFormat="1" applyFont="1" applyBorder="1" applyAlignment="1">
      <alignment horizontal="right" vertical="center"/>
    </xf>
    <xf numFmtId="4" fontId="19" fillId="0" borderId="0" xfId="0" applyNumberFormat="1" applyFont="1" applyFill="1" applyAlignment="1">
      <alignment horizontal="right" vertical="center"/>
    </xf>
    <xf numFmtId="0" fontId="19" fillId="0" borderId="0" xfId="0" applyFont="1" applyAlignment="1">
      <alignment horizontal="right"/>
    </xf>
    <xf numFmtId="0" fontId="14" fillId="35" borderId="0" xfId="0" applyFont="1" applyFill="1" applyBorder="1" applyAlignment="1">
      <alignment/>
    </xf>
    <xf numFmtId="0" fontId="19" fillId="0" borderId="51" xfId="0" applyFont="1" applyBorder="1" applyAlignment="1">
      <alignment horizontal="center" vertical="center"/>
    </xf>
    <xf numFmtId="0" fontId="5" fillId="34" borderId="49" xfId="0" applyFont="1" applyFill="1" applyBorder="1" applyAlignment="1">
      <alignment horizontal="right"/>
    </xf>
    <xf numFmtId="0" fontId="16" fillId="0" borderId="52" xfId="0" applyFont="1" applyBorder="1" applyAlignment="1">
      <alignment horizontal="left"/>
    </xf>
    <xf numFmtId="0" fontId="16" fillId="0" borderId="53" xfId="0" applyFont="1" applyBorder="1" applyAlignment="1">
      <alignment horizontal="left"/>
    </xf>
    <xf numFmtId="0" fontId="0" fillId="0" borderId="17" xfId="0" applyFill="1" applyBorder="1" applyAlignment="1">
      <alignment horizontal="center" vertical="center"/>
    </xf>
    <xf numFmtId="0" fontId="16" fillId="0" borderId="12" xfId="0" applyFont="1" applyFill="1" applyBorder="1" applyAlignment="1">
      <alignment horizontal="left"/>
    </xf>
    <xf numFmtId="0" fontId="8" fillId="0" borderId="12" xfId="0" applyFont="1" applyFill="1" applyBorder="1" applyAlignment="1">
      <alignment horizontal="center" vertical="center" wrapText="1"/>
    </xf>
    <xf numFmtId="0" fontId="5" fillId="0" borderId="37" xfId="0" applyFont="1" applyFill="1" applyBorder="1" applyAlignment="1">
      <alignment horizontal="right"/>
    </xf>
    <xf numFmtId="0" fontId="14" fillId="0" borderId="31" xfId="0" applyFont="1" applyFill="1" applyBorder="1" applyAlignment="1">
      <alignment horizontal="center"/>
    </xf>
    <xf numFmtId="0" fontId="5" fillId="0" borderId="48" xfId="0" applyFont="1" applyFill="1" applyBorder="1" applyAlignment="1">
      <alignment horizontal="right"/>
    </xf>
    <xf numFmtId="4" fontId="14" fillId="0" borderId="12" xfId="0" applyNumberFormat="1" applyFont="1" applyFill="1" applyBorder="1" applyAlignment="1">
      <alignment horizontal="right"/>
    </xf>
    <xf numFmtId="4" fontId="14" fillId="0" borderId="13" xfId="0" applyNumberFormat="1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4" fontId="14" fillId="0" borderId="19" xfId="0" applyNumberFormat="1" applyFont="1" applyFill="1" applyBorder="1" applyAlignment="1">
      <alignment horizontal="right"/>
    </xf>
    <xf numFmtId="0" fontId="8" fillId="0" borderId="19" xfId="0" applyFont="1" applyFill="1" applyBorder="1" applyAlignment="1">
      <alignment horizontal="center" vertical="center" wrapText="1"/>
    </xf>
    <xf numFmtId="0" fontId="5" fillId="0" borderId="26" xfId="0" applyFont="1" applyFill="1" applyBorder="1" applyAlignment="1">
      <alignment horizontal="right"/>
    </xf>
    <xf numFmtId="0" fontId="5" fillId="0" borderId="15" xfId="0" applyFont="1" applyFill="1" applyBorder="1" applyAlignment="1">
      <alignment horizontal="right"/>
    </xf>
    <xf numFmtId="4" fontId="14" fillId="0" borderId="15" xfId="0" applyNumberFormat="1" applyFont="1" applyFill="1" applyBorder="1" applyAlignment="1">
      <alignment horizontal="right"/>
    </xf>
    <xf numFmtId="165" fontId="16" fillId="0" borderId="12" xfId="0" applyNumberFormat="1" applyFont="1" applyFill="1" applyBorder="1" applyAlignment="1">
      <alignment horizontal="right"/>
    </xf>
    <xf numFmtId="0" fontId="0" fillId="0" borderId="54" xfId="0" applyBorder="1" applyAlignment="1">
      <alignment horizontal="center"/>
    </xf>
    <xf numFmtId="3" fontId="0" fillId="0" borderId="12" xfId="0" applyNumberFormat="1" applyBorder="1" applyAlignment="1">
      <alignment horizontal="right"/>
    </xf>
    <xf numFmtId="4" fontId="71" fillId="0" borderId="0" xfId="0" applyNumberFormat="1" applyFont="1" applyAlignment="1">
      <alignment horizontal="right"/>
    </xf>
    <xf numFmtId="4" fontId="72" fillId="0" borderId="35" xfId="0" applyNumberFormat="1" applyFont="1" applyBorder="1" applyAlignment="1">
      <alignment horizontal="center" vertical="center" wrapText="1"/>
    </xf>
    <xf numFmtId="3" fontId="73" fillId="0" borderId="15" xfId="0" applyNumberFormat="1" applyFont="1" applyBorder="1" applyAlignment="1">
      <alignment horizontal="right"/>
    </xf>
    <xf numFmtId="3" fontId="73" fillId="0" borderId="12" xfId="0" applyNumberFormat="1" applyFont="1" applyBorder="1" applyAlignment="1">
      <alignment horizontal="right"/>
    </xf>
    <xf numFmtId="3" fontId="73" fillId="0" borderId="13" xfId="0" applyNumberFormat="1" applyFont="1" applyBorder="1" applyAlignment="1">
      <alignment horizontal="right"/>
    </xf>
    <xf numFmtId="3" fontId="74" fillId="0" borderId="25" xfId="0" applyNumberFormat="1" applyFont="1" applyBorder="1" applyAlignment="1">
      <alignment horizontal="right"/>
    </xf>
    <xf numFmtId="3" fontId="73" fillId="0" borderId="11" xfId="0" applyNumberFormat="1" applyFont="1" applyFill="1" applyBorder="1" applyAlignment="1">
      <alignment vertical="center"/>
    </xf>
    <xf numFmtId="3" fontId="74" fillId="0" borderId="15" xfId="0" applyNumberFormat="1" applyFont="1" applyBorder="1" applyAlignment="1">
      <alignment horizontal="right"/>
    </xf>
    <xf numFmtId="0" fontId="71" fillId="0" borderId="0" xfId="0" applyFont="1" applyBorder="1" applyAlignment="1">
      <alignment/>
    </xf>
    <xf numFmtId="165" fontId="73" fillId="0" borderId="12" xfId="0" applyNumberFormat="1" applyFont="1" applyFill="1" applyBorder="1" applyAlignment="1">
      <alignment horizontal="right"/>
    </xf>
    <xf numFmtId="3" fontId="73" fillId="0" borderId="10" xfId="0" applyNumberFormat="1" applyFont="1" applyFill="1" applyBorder="1" applyAlignment="1">
      <alignment horizontal="right"/>
    </xf>
    <xf numFmtId="3" fontId="73" fillId="0" borderId="12" xfId="0" applyNumberFormat="1" applyFont="1" applyFill="1" applyBorder="1" applyAlignment="1">
      <alignment horizontal="right"/>
    </xf>
    <xf numFmtId="3" fontId="73" fillId="0" borderId="10" xfId="0" applyNumberFormat="1" applyFont="1" applyBorder="1" applyAlignment="1">
      <alignment horizontal="right"/>
    </xf>
    <xf numFmtId="3" fontId="73" fillId="0" borderId="11" xfId="0" applyNumberFormat="1" applyFont="1" applyFill="1" applyBorder="1" applyAlignment="1">
      <alignment horizontal="right"/>
    </xf>
    <xf numFmtId="3" fontId="73" fillId="35" borderId="24" xfId="0" applyNumberFormat="1" applyFont="1" applyFill="1" applyBorder="1" applyAlignment="1">
      <alignment horizontal="right" vertical="center"/>
    </xf>
    <xf numFmtId="3" fontId="73" fillId="0" borderId="22" xfId="0" applyNumberFormat="1" applyFont="1" applyBorder="1" applyAlignment="1">
      <alignment horizontal="right"/>
    </xf>
    <xf numFmtId="3" fontId="73" fillId="0" borderId="11" xfId="0" applyNumberFormat="1" applyFont="1" applyBorder="1" applyAlignment="1">
      <alignment horizontal="right"/>
    </xf>
    <xf numFmtId="3" fontId="73" fillId="0" borderId="15" xfId="0" applyNumberFormat="1" applyFont="1" applyBorder="1" applyAlignment="1">
      <alignment vertical="center"/>
    </xf>
    <xf numFmtId="3" fontId="73" fillId="0" borderId="14" xfId="0" applyNumberFormat="1" applyFont="1" applyBorder="1" applyAlignment="1">
      <alignment horizontal="right"/>
    </xf>
    <xf numFmtId="0" fontId="71" fillId="0" borderId="0" xfId="0" applyFont="1" applyFill="1" applyAlignment="1">
      <alignment/>
    </xf>
    <xf numFmtId="3" fontId="75" fillId="0" borderId="0" xfId="0" applyNumberFormat="1" applyFont="1" applyFill="1" applyBorder="1" applyAlignment="1">
      <alignment horizontal="center"/>
    </xf>
    <xf numFmtId="0" fontId="76" fillId="0" borderId="0" xfId="0" applyFont="1" applyAlignment="1">
      <alignment horizontal="center"/>
    </xf>
    <xf numFmtId="3" fontId="77" fillId="0" borderId="0" xfId="0" applyNumberFormat="1" applyFont="1" applyFill="1" applyBorder="1" applyAlignment="1">
      <alignment vertical="center"/>
    </xf>
    <xf numFmtId="3" fontId="77" fillId="0" borderId="0" xfId="0" applyNumberFormat="1" applyFont="1" applyFill="1" applyBorder="1" applyAlignment="1">
      <alignment/>
    </xf>
    <xf numFmtId="0" fontId="71" fillId="0" borderId="0" xfId="0" applyFont="1" applyAlignment="1">
      <alignment/>
    </xf>
    <xf numFmtId="0" fontId="77" fillId="0" borderId="0" xfId="0" applyFont="1" applyAlignment="1">
      <alignment horizontal="left"/>
    </xf>
    <xf numFmtId="4" fontId="78" fillId="0" borderId="0" xfId="0" applyNumberFormat="1" applyFont="1" applyAlignment="1">
      <alignment horizontal="right"/>
    </xf>
    <xf numFmtId="4" fontId="77" fillId="0" borderId="0" xfId="0" applyNumberFormat="1" applyFont="1" applyAlignment="1">
      <alignment horizontal="right"/>
    </xf>
    <xf numFmtId="0" fontId="0" fillId="0" borderId="0" xfId="0" applyBorder="1" applyAlignment="1">
      <alignment horizontal="right"/>
    </xf>
    <xf numFmtId="0" fontId="0" fillId="0" borderId="5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56" xfId="0" applyBorder="1" applyAlignment="1">
      <alignment/>
    </xf>
    <xf numFmtId="0" fontId="0" fillId="0" borderId="57" xfId="0" applyBorder="1" applyAlignment="1">
      <alignment horizontal="center"/>
    </xf>
    <xf numFmtId="0" fontId="0" fillId="0" borderId="57" xfId="0" applyBorder="1" applyAlignment="1">
      <alignment horizontal="left"/>
    </xf>
    <xf numFmtId="0" fontId="0" fillId="0" borderId="57" xfId="0" applyBorder="1" applyAlignment="1">
      <alignment horizontal="right"/>
    </xf>
    <xf numFmtId="0" fontId="0" fillId="0" borderId="57" xfId="0" applyFill="1" applyBorder="1" applyAlignment="1">
      <alignment horizontal="right"/>
    </xf>
    <xf numFmtId="4" fontId="0" fillId="0" borderId="57" xfId="0" applyNumberFormat="1" applyBorder="1" applyAlignment="1">
      <alignment horizontal="right"/>
    </xf>
    <xf numFmtId="4" fontId="71" fillId="0" borderId="57" xfId="0" applyNumberFormat="1" applyFont="1" applyBorder="1" applyAlignment="1">
      <alignment horizontal="right"/>
    </xf>
    <xf numFmtId="3" fontId="0" fillId="0" borderId="57" xfId="0" applyNumberFormat="1" applyBorder="1" applyAlignment="1">
      <alignment horizontal="right"/>
    </xf>
    <xf numFmtId="4" fontId="0" fillId="0" borderId="58" xfId="0" applyNumberFormat="1" applyBorder="1" applyAlignment="1">
      <alignment horizontal="right"/>
    </xf>
    <xf numFmtId="0" fontId="0" fillId="0" borderId="0" xfId="0" applyBorder="1" applyAlignment="1">
      <alignment horizontal="left"/>
    </xf>
    <xf numFmtId="4" fontId="0" fillId="0" borderId="0" xfId="0" applyNumberFormat="1" applyBorder="1" applyAlignment="1">
      <alignment horizontal="right"/>
    </xf>
    <xf numFmtId="4" fontId="71" fillId="0" borderId="0" xfId="0" applyNumberFormat="1" applyFont="1" applyBorder="1" applyAlignment="1">
      <alignment horizontal="right"/>
    </xf>
    <xf numFmtId="3" fontId="0" fillId="0" borderId="0" xfId="0" applyNumberFormat="1" applyBorder="1" applyAlignment="1">
      <alignment horizontal="right"/>
    </xf>
    <xf numFmtId="4" fontId="0" fillId="0" borderId="54" xfId="0" applyNumberFormat="1" applyBorder="1" applyAlignment="1">
      <alignment horizontal="right"/>
    </xf>
    <xf numFmtId="4" fontId="9" fillId="0" borderId="27" xfId="0" applyNumberFormat="1" applyFont="1" applyBorder="1" applyAlignment="1">
      <alignment horizontal="center" vertical="center" wrapText="1"/>
    </xf>
    <xf numFmtId="4" fontId="9" fillId="0" borderId="59" xfId="0" applyNumberFormat="1" applyFont="1" applyBorder="1" applyAlignment="1">
      <alignment horizontal="center" vertical="center" wrapText="1"/>
    </xf>
    <xf numFmtId="4" fontId="14" fillId="0" borderId="29" xfId="0" applyNumberFormat="1" applyFont="1" applyBorder="1" applyAlignment="1">
      <alignment horizontal="center"/>
    </xf>
    <xf numFmtId="4" fontId="14" fillId="0" borderId="32" xfId="0" applyNumberFormat="1" applyFont="1" applyBorder="1" applyAlignment="1">
      <alignment horizontal="center"/>
    </xf>
    <xf numFmtId="4" fontId="14" fillId="0" borderId="30" xfId="0" applyNumberFormat="1" applyFont="1" applyBorder="1" applyAlignment="1">
      <alignment horizontal="center"/>
    </xf>
    <xf numFmtId="4" fontId="19" fillId="0" borderId="30" xfId="0" applyNumberFormat="1" applyFont="1" applyBorder="1" applyAlignment="1">
      <alignment horizontal="center"/>
    </xf>
    <xf numFmtId="0" fontId="6" fillId="37" borderId="60" xfId="0" applyFont="1" applyFill="1" applyBorder="1" applyAlignment="1">
      <alignment textRotation="90"/>
    </xf>
    <xf numFmtId="4" fontId="14" fillId="0" borderId="31" xfId="0" applyNumberFormat="1" applyFont="1" applyBorder="1" applyAlignment="1">
      <alignment horizontal="center"/>
    </xf>
    <xf numFmtId="4" fontId="14" fillId="0" borderId="28" xfId="0" applyNumberFormat="1" applyFont="1" applyBorder="1" applyAlignment="1">
      <alignment horizontal="center"/>
    </xf>
    <xf numFmtId="0" fontId="0" fillId="0" borderId="55" xfId="0" applyBorder="1" applyAlignment="1">
      <alignment textRotation="90"/>
    </xf>
    <xf numFmtId="4" fontId="0" fillId="0" borderId="54" xfId="0" applyNumberFormat="1" applyBorder="1" applyAlignment="1">
      <alignment/>
    </xf>
    <xf numFmtId="4" fontId="14" fillId="35" borderId="61" xfId="0" applyNumberFormat="1" applyFont="1" applyFill="1" applyBorder="1" applyAlignment="1">
      <alignment horizontal="center" vertical="center"/>
    </xf>
    <xf numFmtId="4" fontId="14" fillId="0" borderId="27" xfId="0" applyNumberFormat="1" applyFont="1" applyBorder="1" applyAlignment="1">
      <alignment horizontal="center"/>
    </xf>
    <xf numFmtId="4" fontId="14" fillId="0" borderId="62" xfId="0" applyNumberFormat="1" applyFont="1" applyBorder="1" applyAlignment="1">
      <alignment horizontal="center"/>
    </xf>
    <xf numFmtId="4" fontId="14" fillId="0" borderId="31" xfId="0" applyNumberFormat="1" applyFont="1" applyFill="1" applyBorder="1" applyAlignment="1">
      <alignment horizontal="center"/>
    </xf>
    <xf numFmtId="4" fontId="14" fillId="0" borderId="30" xfId="0" applyNumberFormat="1" applyFont="1" applyFill="1" applyBorder="1" applyAlignment="1">
      <alignment horizontal="center"/>
    </xf>
    <xf numFmtId="4" fontId="14" fillId="0" borderId="63" xfId="0" applyNumberFormat="1" applyFont="1" applyBorder="1" applyAlignment="1">
      <alignment horizontal="center"/>
    </xf>
    <xf numFmtId="0" fontId="14" fillId="0" borderId="12" xfId="0" applyFont="1" applyFill="1" applyBorder="1" applyAlignment="1">
      <alignment horizontal="right"/>
    </xf>
    <xf numFmtId="0" fontId="5" fillId="33" borderId="12" xfId="0" applyFont="1" applyFill="1" applyBorder="1" applyAlignment="1">
      <alignment horizontal="right"/>
    </xf>
    <xf numFmtId="0" fontId="15" fillId="0" borderId="17" xfId="0" applyFont="1" applyBorder="1" applyAlignment="1">
      <alignment horizontal="center" vertical="center"/>
    </xf>
    <xf numFmtId="3" fontId="16" fillId="0" borderId="49" xfId="0" applyNumberFormat="1" applyFont="1" applyBorder="1" applyAlignment="1">
      <alignment horizontal="right" vertical="center"/>
    </xf>
    <xf numFmtId="0" fontId="0" fillId="0" borderId="49" xfId="0" applyFill="1" applyBorder="1" applyAlignment="1">
      <alignment horizontal="right"/>
    </xf>
    <xf numFmtId="0" fontId="5" fillId="33" borderId="48" xfId="0" applyFont="1" applyFill="1" applyBorder="1" applyAlignment="1">
      <alignment horizontal="right" vertical="center"/>
    </xf>
    <xf numFmtId="4" fontId="0" fillId="0" borderId="51" xfId="0" applyNumberFormat="1" applyBorder="1" applyAlignment="1">
      <alignment horizontal="center" vertical="center"/>
    </xf>
    <xf numFmtId="0" fontId="17" fillId="0" borderId="0" xfId="0" applyFont="1" applyBorder="1" applyAlignment="1">
      <alignment vertical="center"/>
    </xf>
    <xf numFmtId="0" fontId="14" fillId="0" borderId="51" xfId="0" applyFont="1" applyFill="1" applyBorder="1" applyAlignment="1">
      <alignment horizontal="center" vertical="center"/>
    </xf>
    <xf numFmtId="4" fontId="14" fillId="0" borderId="49" xfId="0" applyNumberFormat="1" applyFont="1" applyBorder="1" applyAlignment="1">
      <alignment horizontal="right"/>
    </xf>
    <xf numFmtId="3" fontId="18" fillId="0" borderId="64" xfId="0" applyNumberFormat="1" applyFont="1" applyBorder="1" applyAlignment="1">
      <alignment horizontal="right" vertical="center"/>
    </xf>
    <xf numFmtId="4" fontId="14" fillId="0" borderId="10" xfId="0" applyNumberFormat="1" applyFont="1" applyBorder="1" applyAlignment="1">
      <alignment horizontal="center"/>
    </xf>
    <xf numFmtId="3" fontId="16" fillId="0" borderId="10" xfId="0" applyNumberFormat="1" applyFont="1" applyFill="1" applyBorder="1" applyAlignment="1">
      <alignment vertical="center"/>
    </xf>
    <xf numFmtId="3" fontId="79" fillId="0" borderId="21" xfId="0" applyNumberFormat="1" applyFont="1" applyBorder="1" applyAlignment="1">
      <alignment horizontal="right" vertical="center"/>
    </xf>
    <xf numFmtId="3" fontId="18" fillId="0" borderId="21" xfId="0" applyNumberFormat="1" applyFont="1" applyBorder="1" applyAlignment="1">
      <alignment horizontal="right" vertical="center"/>
    </xf>
    <xf numFmtId="3" fontId="15" fillId="0" borderId="21" xfId="0" applyNumberFormat="1" applyFont="1" applyBorder="1" applyAlignment="1">
      <alignment horizontal="right" vertical="center"/>
    </xf>
    <xf numFmtId="3" fontId="80" fillId="0" borderId="15" xfId="0" applyNumberFormat="1" applyFont="1" applyBorder="1" applyAlignment="1">
      <alignment horizontal="right"/>
    </xf>
    <xf numFmtId="4" fontId="15" fillId="0" borderId="15" xfId="0" applyNumberFormat="1" applyFont="1" applyBorder="1" applyAlignment="1">
      <alignment horizontal="right"/>
    </xf>
    <xf numFmtId="3" fontId="80" fillId="0" borderId="12" xfId="0" applyNumberFormat="1" applyFont="1" applyFill="1" applyBorder="1" applyAlignment="1">
      <alignment vertical="center"/>
    </xf>
    <xf numFmtId="3" fontId="15" fillId="38" borderId="15" xfId="0" applyNumberFormat="1" applyFont="1" applyFill="1" applyBorder="1" applyAlignment="1">
      <alignment horizontal="right"/>
    </xf>
    <xf numFmtId="3" fontId="81" fillId="0" borderId="10" xfId="0" applyNumberFormat="1" applyFont="1" applyFill="1" applyBorder="1" applyAlignment="1">
      <alignment horizontal="right"/>
    </xf>
    <xf numFmtId="3" fontId="81" fillId="0" borderId="15" xfId="0" applyNumberFormat="1" applyFont="1" applyFill="1" applyBorder="1" applyAlignment="1">
      <alignment horizontal="right"/>
    </xf>
    <xf numFmtId="0" fontId="19" fillId="0" borderId="65" xfId="0" applyFont="1" applyBorder="1" applyAlignment="1">
      <alignment horizontal="center" vertical="center"/>
    </xf>
    <xf numFmtId="0" fontId="14" fillId="0" borderId="35" xfId="0" applyFont="1" applyBorder="1" applyAlignment="1">
      <alignment horizontal="center" vertical="center"/>
    </xf>
    <xf numFmtId="0" fontId="14" fillId="0" borderId="25" xfId="0" applyFont="1" applyBorder="1" applyAlignment="1">
      <alignment horizontal="center" vertical="center"/>
    </xf>
    <xf numFmtId="0" fontId="5" fillId="0" borderId="49" xfId="0" applyFont="1" applyFill="1" applyBorder="1" applyAlignment="1">
      <alignment horizontal="right"/>
    </xf>
    <xf numFmtId="0" fontId="0" fillId="0" borderId="49" xfId="0" applyFill="1" applyBorder="1" applyAlignment="1">
      <alignment horizontal="right"/>
    </xf>
    <xf numFmtId="0" fontId="0" fillId="0" borderId="14" xfId="0" applyFill="1" applyBorder="1" applyAlignment="1">
      <alignment horizontal="right"/>
    </xf>
    <xf numFmtId="3" fontId="73" fillId="0" borderId="49" xfId="0" applyNumberFormat="1" applyFont="1" applyBorder="1" applyAlignment="1">
      <alignment horizontal="right" vertical="center"/>
    </xf>
    <xf numFmtId="3" fontId="73" fillId="0" borderId="15" xfId="0" applyNumberFormat="1" applyFont="1" applyBorder="1" applyAlignment="1">
      <alignment horizontal="right" vertical="center"/>
    </xf>
    <xf numFmtId="0" fontId="4" fillId="37" borderId="66" xfId="0" applyFont="1" applyFill="1" applyBorder="1" applyAlignment="1">
      <alignment horizontal="center"/>
    </xf>
    <xf numFmtId="0" fontId="0" fillId="0" borderId="66" xfId="0" applyBorder="1" applyAlignment="1">
      <alignment/>
    </xf>
    <xf numFmtId="0" fontId="0" fillId="0" borderId="67" xfId="0" applyBorder="1" applyAlignment="1">
      <alignment/>
    </xf>
    <xf numFmtId="3" fontId="16" fillId="0" borderId="50" xfId="0" applyNumberFormat="1" applyFont="1" applyBorder="1" applyAlignment="1">
      <alignment horizontal="right" vertical="center"/>
    </xf>
    <xf numFmtId="0" fontId="0" fillId="0" borderId="15" xfId="0" applyFont="1" applyBorder="1" applyAlignment="1">
      <alignment horizontal="right" vertical="center"/>
    </xf>
    <xf numFmtId="4" fontId="14" fillId="0" borderId="68" xfId="0" applyNumberFormat="1" applyFont="1" applyBorder="1" applyAlignment="1">
      <alignment horizontal="center" vertical="center"/>
    </xf>
    <xf numFmtId="4" fontId="0" fillId="0" borderId="30" xfId="0" applyNumberFormat="1" applyBorder="1" applyAlignment="1">
      <alignment horizontal="center" vertical="center"/>
    </xf>
    <xf numFmtId="4" fontId="0" fillId="0" borderId="51" xfId="0" applyNumberFormat="1" applyBorder="1" applyAlignment="1">
      <alignment horizontal="center" vertical="center"/>
    </xf>
    <xf numFmtId="0" fontId="0" fillId="34" borderId="49" xfId="0" applyFill="1" applyBorder="1" applyAlignment="1">
      <alignment horizontal="right"/>
    </xf>
    <xf numFmtId="0" fontId="0" fillId="34" borderId="14" xfId="0" applyFill="1" applyBorder="1" applyAlignment="1">
      <alignment horizontal="right"/>
    </xf>
    <xf numFmtId="0" fontId="13" fillId="35" borderId="37" xfId="0" applyFont="1" applyFill="1" applyBorder="1" applyAlignment="1">
      <alignment horizontal="left" vertical="center"/>
    </xf>
    <xf numFmtId="0" fontId="8" fillId="35" borderId="69" xfId="0" applyFont="1" applyFill="1" applyBorder="1" applyAlignment="1">
      <alignment vertical="center"/>
    </xf>
    <xf numFmtId="0" fontId="8" fillId="0" borderId="7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9" fillId="0" borderId="71" xfId="0" applyFont="1" applyBorder="1" applyAlignment="1">
      <alignment horizontal="center" vertical="center"/>
    </xf>
    <xf numFmtId="0" fontId="8" fillId="0" borderId="72" xfId="0" applyFont="1" applyBorder="1" applyAlignment="1">
      <alignment vertical="center"/>
    </xf>
    <xf numFmtId="0" fontId="0" fillId="0" borderId="72" xfId="0" applyBorder="1" applyAlignment="1">
      <alignment vertical="center"/>
    </xf>
    <xf numFmtId="3" fontId="73" fillId="0" borderId="50" xfId="0" applyNumberFormat="1" applyFont="1" applyBorder="1" applyAlignment="1">
      <alignment horizontal="right" vertical="center"/>
    </xf>
    <xf numFmtId="0" fontId="73" fillId="0" borderId="15" xfId="0" applyFont="1" applyBorder="1" applyAlignment="1">
      <alignment horizontal="right" vertical="center"/>
    </xf>
    <xf numFmtId="4" fontId="19" fillId="0" borderId="73" xfId="0" applyNumberFormat="1" applyFont="1" applyBorder="1" applyAlignment="1">
      <alignment horizontal="center" vertical="center" wrapText="1"/>
    </xf>
    <xf numFmtId="4" fontId="19" fillId="0" borderId="57" xfId="0" applyNumberFormat="1" applyFont="1" applyBorder="1" applyAlignment="1">
      <alignment horizontal="center" vertical="center" wrapText="1"/>
    </xf>
    <xf numFmtId="0" fontId="14" fillId="0" borderId="57" xfId="0" applyFont="1" applyBorder="1" applyAlignment="1">
      <alignment vertical="center" wrapText="1"/>
    </xf>
    <xf numFmtId="0" fontId="14" fillId="0" borderId="58" xfId="0" applyFont="1" applyBorder="1" applyAlignment="1">
      <alignment vertical="center" wrapText="1"/>
    </xf>
    <xf numFmtId="0" fontId="14" fillId="0" borderId="37" xfId="0" applyFont="1" applyBorder="1" applyAlignment="1">
      <alignment vertical="center" wrapText="1"/>
    </xf>
    <xf numFmtId="0" fontId="14" fillId="0" borderId="66" xfId="0" applyFont="1" applyBorder="1" applyAlignment="1">
      <alignment vertical="center" wrapText="1"/>
    </xf>
    <xf numFmtId="0" fontId="14" fillId="0" borderId="67" xfId="0" applyFont="1" applyBorder="1" applyAlignment="1">
      <alignment vertical="center" wrapText="1"/>
    </xf>
    <xf numFmtId="4" fontId="9" fillId="0" borderId="35" xfId="0" applyNumberFormat="1" applyFont="1" applyBorder="1" applyAlignment="1">
      <alignment horizontal="center" vertical="center" wrapText="1"/>
    </xf>
    <xf numFmtId="0" fontId="8" fillId="0" borderId="35" xfId="0" applyFont="1" applyBorder="1" applyAlignment="1">
      <alignment vertical="center" wrapText="1"/>
    </xf>
    <xf numFmtId="0" fontId="8" fillId="0" borderId="36" xfId="0" applyFont="1" applyBorder="1" applyAlignment="1">
      <alignment vertical="center" wrapText="1"/>
    </xf>
    <xf numFmtId="3" fontId="19" fillId="0" borderId="66" xfId="0" applyNumberFormat="1" applyFont="1" applyBorder="1" applyAlignment="1">
      <alignment horizontal="center" vertical="center" wrapText="1"/>
    </xf>
    <xf numFmtId="0" fontId="19" fillId="0" borderId="67" xfId="0" applyFont="1" applyBorder="1" applyAlignment="1">
      <alignment horizontal="center" vertical="center" wrapText="1"/>
    </xf>
    <xf numFmtId="3" fontId="19" fillId="0" borderId="17" xfId="0" applyNumberFormat="1" applyFont="1" applyBorder="1" applyAlignment="1">
      <alignment horizontal="center" vertical="center" wrapText="1"/>
    </xf>
    <xf numFmtId="0" fontId="14" fillId="0" borderId="20" xfId="0" applyFont="1" applyBorder="1" applyAlignment="1">
      <alignment vertical="center" wrapText="1"/>
    </xf>
    <xf numFmtId="0" fontId="5" fillId="0" borderId="50" xfId="0" applyFont="1" applyBorder="1" applyAlignment="1">
      <alignment horizontal="right"/>
    </xf>
    <xf numFmtId="0" fontId="0" fillId="0" borderId="15" xfId="0" applyBorder="1" applyAlignment="1">
      <alignment/>
    </xf>
    <xf numFmtId="0" fontId="13" fillId="35" borderId="66" xfId="0" applyFont="1" applyFill="1" applyBorder="1" applyAlignment="1">
      <alignment horizontal="left" vertical="center"/>
    </xf>
    <xf numFmtId="0" fontId="5" fillId="0" borderId="0" xfId="0" applyFont="1" applyBorder="1" applyAlignment="1">
      <alignment horizontal="right"/>
    </xf>
    <xf numFmtId="0" fontId="0" fillId="0" borderId="0" xfId="0" applyBorder="1" applyAlignment="1">
      <alignment horizontal="right"/>
    </xf>
    <xf numFmtId="0" fontId="0" fillId="0" borderId="46" xfId="0" applyBorder="1" applyAlignment="1">
      <alignment horizontal="right"/>
    </xf>
    <xf numFmtId="4" fontId="9" fillId="0" borderId="74" xfId="0" applyNumberFormat="1" applyFont="1" applyBorder="1" applyAlignment="1">
      <alignment horizontal="center" vertical="center" wrapText="1"/>
    </xf>
    <xf numFmtId="4" fontId="8" fillId="0" borderId="75" xfId="0" applyNumberFormat="1" applyFont="1" applyBorder="1" applyAlignment="1">
      <alignment/>
    </xf>
    <xf numFmtId="0" fontId="4" fillId="0" borderId="60" xfId="0" applyFont="1" applyBorder="1" applyAlignment="1">
      <alignment horizontal="right" vertical="center" wrapText="1"/>
    </xf>
    <xf numFmtId="0" fontId="0" fillId="0" borderId="66" xfId="0" applyBorder="1" applyAlignment="1">
      <alignment vertical="center" wrapText="1"/>
    </xf>
    <xf numFmtId="0" fontId="0" fillId="0" borderId="67" xfId="0" applyBorder="1" applyAlignment="1">
      <alignment vertical="center" wrapText="1"/>
    </xf>
    <xf numFmtId="0" fontId="19" fillId="0" borderId="76" xfId="0" applyFont="1" applyBorder="1" applyAlignment="1">
      <alignment horizontal="center" vertical="center" wrapText="1"/>
    </xf>
    <xf numFmtId="0" fontId="19" fillId="0" borderId="17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4" fontId="7" fillId="0" borderId="55" xfId="0" applyNumberFormat="1" applyFont="1" applyFill="1" applyBorder="1" applyAlignment="1">
      <alignment horizontal="right"/>
    </xf>
    <xf numFmtId="0" fontId="0" fillId="0" borderId="55" xfId="0" applyBorder="1" applyAlignment="1">
      <alignment horizontal="right"/>
    </xf>
    <xf numFmtId="0" fontId="0" fillId="0" borderId="65" xfId="0" applyBorder="1" applyAlignment="1">
      <alignment horizontal="right"/>
    </xf>
    <xf numFmtId="3" fontId="73" fillId="0" borderId="14" xfId="0" applyNumberFormat="1" applyFont="1" applyBorder="1" applyAlignment="1">
      <alignment horizontal="right" vertical="center"/>
    </xf>
    <xf numFmtId="4" fontId="19" fillId="0" borderId="16" xfId="0" applyNumberFormat="1" applyFont="1" applyBorder="1" applyAlignment="1">
      <alignment horizontal="right" vertical="center"/>
    </xf>
    <xf numFmtId="4" fontId="19" fillId="0" borderId="35" xfId="0" applyNumberFormat="1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19" fillId="0" borderId="25" xfId="0" applyFont="1" applyBorder="1" applyAlignment="1">
      <alignment horizontal="right" vertical="center"/>
    </xf>
    <xf numFmtId="4" fontId="7" fillId="39" borderId="0" xfId="0" applyNumberFormat="1" applyFont="1" applyFill="1" applyBorder="1" applyAlignment="1">
      <alignment horizontal="right"/>
    </xf>
    <xf numFmtId="0" fontId="0" fillId="39" borderId="0" xfId="0" applyFill="1" applyBorder="1" applyAlignment="1">
      <alignment horizontal="right"/>
    </xf>
    <xf numFmtId="3" fontId="16" fillId="0" borderId="49" xfId="0" applyNumberFormat="1" applyFont="1" applyBorder="1" applyAlignment="1">
      <alignment horizontal="right" vertical="center"/>
    </xf>
    <xf numFmtId="3" fontId="16" fillId="0" borderId="15" xfId="0" applyNumberFormat="1" applyFont="1" applyBorder="1" applyAlignment="1">
      <alignment horizontal="right" vertical="center"/>
    </xf>
    <xf numFmtId="0" fontId="5" fillId="33" borderId="48" xfId="0" applyFont="1" applyFill="1" applyBorder="1" applyAlignment="1">
      <alignment horizontal="right" vertical="center"/>
    </xf>
    <xf numFmtId="0" fontId="5" fillId="33" borderId="16" xfId="0" applyFont="1" applyFill="1" applyBorder="1" applyAlignment="1">
      <alignment horizontal="right" vertical="center"/>
    </xf>
    <xf numFmtId="0" fontId="15" fillId="0" borderId="76" xfId="0" applyFont="1" applyBorder="1" applyAlignment="1">
      <alignment horizontal="center" vertical="center"/>
    </xf>
    <xf numFmtId="0" fontId="15" fillId="0" borderId="17" xfId="0" applyFont="1" applyBorder="1" applyAlignment="1">
      <alignment horizontal="center" vertical="center"/>
    </xf>
    <xf numFmtId="4" fontId="14" fillId="0" borderId="77" xfId="0" applyNumberFormat="1" applyFont="1" applyBorder="1" applyAlignment="1">
      <alignment horizontal="center" vertical="center"/>
    </xf>
    <xf numFmtId="4" fontId="0" fillId="0" borderId="31" xfId="0" applyNumberFormat="1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9" fillId="0" borderId="68" xfId="0" applyFont="1" applyBorder="1" applyAlignment="1">
      <alignment horizontal="center" vertical="center"/>
    </xf>
    <xf numFmtId="0" fontId="0" fillId="0" borderId="30" xfId="0" applyBorder="1" applyAlignment="1">
      <alignment vertical="center"/>
    </xf>
    <xf numFmtId="3" fontId="16" fillId="0" borderId="70" xfId="0" applyNumberFormat="1" applyFont="1" applyFill="1" applyBorder="1" applyAlignment="1">
      <alignment horizontal="right" vertical="center"/>
    </xf>
    <xf numFmtId="0" fontId="0" fillId="0" borderId="12" xfId="0" applyFont="1" applyFill="1" applyBorder="1" applyAlignment="1">
      <alignment horizontal="right" vertical="center"/>
    </xf>
    <xf numFmtId="0" fontId="14" fillId="0" borderId="77" xfId="0" applyFont="1" applyBorder="1" applyAlignment="1">
      <alignment horizontal="center" vertical="center"/>
    </xf>
    <xf numFmtId="0" fontId="14" fillId="0" borderId="31" xfId="0" applyFont="1" applyBorder="1" applyAlignment="1">
      <alignment horizontal="center" vertical="center"/>
    </xf>
    <xf numFmtId="4" fontId="6" fillId="0" borderId="0" xfId="0" applyNumberFormat="1" applyFont="1" applyAlignment="1">
      <alignment horizontal="right"/>
    </xf>
    <xf numFmtId="4" fontId="19" fillId="0" borderId="16" xfId="0" applyNumberFormat="1" applyFont="1" applyBorder="1" applyAlignment="1">
      <alignment horizontal="right" vertical="center"/>
    </xf>
    <xf numFmtId="0" fontId="19" fillId="0" borderId="35" xfId="0" applyFont="1" applyBorder="1" applyAlignment="1">
      <alignment horizontal="right" vertical="center"/>
    </xf>
    <xf numFmtId="0" fontId="19" fillId="0" borderId="25" xfId="0" applyFont="1" applyBorder="1" applyAlignment="1">
      <alignment horizontal="right" vertical="center"/>
    </xf>
    <xf numFmtId="0" fontId="15" fillId="0" borderId="78" xfId="0" applyFont="1" applyBorder="1" applyAlignment="1">
      <alignment horizontal="center" vertical="center"/>
    </xf>
    <xf numFmtId="0" fontId="15" fillId="0" borderId="74" xfId="0" applyFont="1" applyBorder="1" applyAlignment="1">
      <alignment horizontal="center" vertical="center"/>
    </xf>
    <xf numFmtId="0" fontId="15" fillId="0" borderId="75" xfId="0" applyFont="1" applyBorder="1" applyAlignment="1">
      <alignment horizontal="center" vertical="center"/>
    </xf>
    <xf numFmtId="0" fontId="15" fillId="0" borderId="71" xfId="0" applyFont="1" applyFill="1" applyBorder="1" applyAlignment="1">
      <alignment horizontal="left" vertical="center"/>
    </xf>
    <xf numFmtId="0" fontId="15" fillId="0" borderId="22" xfId="0" applyFont="1" applyFill="1" applyBorder="1" applyAlignment="1">
      <alignment horizontal="left" vertical="center"/>
    </xf>
    <xf numFmtId="0" fontId="15" fillId="0" borderId="20" xfId="0" applyFont="1" applyBorder="1" applyAlignment="1">
      <alignment horizontal="center" vertical="center"/>
    </xf>
    <xf numFmtId="4" fontId="19" fillId="0" borderId="79" xfId="0" applyNumberFormat="1" applyFont="1" applyBorder="1" applyAlignment="1">
      <alignment horizontal="right" vertical="center"/>
    </xf>
    <xf numFmtId="4" fontId="19" fillId="0" borderId="80" xfId="0" applyNumberFormat="1" applyFont="1" applyBorder="1" applyAlignment="1">
      <alignment horizontal="right" vertical="center"/>
    </xf>
    <xf numFmtId="0" fontId="14" fillId="0" borderId="80" xfId="0" applyFont="1" applyBorder="1" applyAlignment="1">
      <alignment horizontal="right" vertical="center"/>
    </xf>
    <xf numFmtId="0" fontId="14" fillId="0" borderId="81" xfId="0" applyFont="1" applyBorder="1" applyAlignment="1">
      <alignment horizontal="right" vertical="center"/>
    </xf>
    <xf numFmtId="0" fontId="0" fillId="40" borderId="35" xfId="0" applyFill="1" applyBorder="1" applyAlignment="1">
      <alignment/>
    </xf>
    <xf numFmtId="0" fontId="0" fillId="40" borderId="36" xfId="0" applyFill="1" applyBorder="1" applyAlignment="1">
      <alignment/>
    </xf>
    <xf numFmtId="4" fontId="7" fillId="40" borderId="0" xfId="0" applyNumberFormat="1" applyFont="1" applyFill="1" applyBorder="1" applyAlignment="1">
      <alignment horizontal="right"/>
    </xf>
    <xf numFmtId="0" fontId="0" fillId="40" borderId="0" xfId="0" applyFill="1" applyBorder="1" applyAlignment="1">
      <alignment horizontal="right"/>
    </xf>
    <xf numFmtId="3" fontId="18" fillId="0" borderId="82" xfId="0" applyNumberFormat="1" applyFont="1" applyBorder="1" applyAlignment="1">
      <alignment horizontal="right" vertical="center"/>
    </xf>
    <xf numFmtId="3" fontId="18" fillId="0" borderId="83" xfId="0" applyNumberFormat="1" applyFont="1" applyBorder="1" applyAlignment="1">
      <alignment horizontal="right" vertical="center"/>
    </xf>
    <xf numFmtId="3" fontId="18" fillId="0" borderId="44" xfId="0" applyNumberFormat="1" applyFont="1" applyBorder="1" applyAlignment="1">
      <alignment horizontal="right" vertical="center"/>
    </xf>
    <xf numFmtId="3" fontId="73" fillId="0" borderId="70" xfId="0" applyNumberFormat="1" applyFont="1" applyFill="1" applyBorder="1" applyAlignment="1">
      <alignment horizontal="right" vertical="center"/>
    </xf>
    <xf numFmtId="0" fontId="73" fillId="0" borderId="12" xfId="0" applyFont="1" applyBorder="1" applyAlignment="1">
      <alignment horizontal="right" vertical="center"/>
    </xf>
    <xf numFmtId="4" fontId="7" fillId="0" borderId="0" xfId="0" applyNumberFormat="1" applyFont="1" applyAlignment="1">
      <alignment horizontal="right"/>
    </xf>
    <xf numFmtId="0" fontId="0" fillId="39" borderId="66" xfId="0" applyFill="1" applyBorder="1" applyAlignment="1">
      <alignment/>
    </xf>
    <xf numFmtId="0" fontId="5" fillId="34" borderId="49" xfId="0" applyFont="1" applyFill="1" applyBorder="1" applyAlignment="1">
      <alignment horizontal="right"/>
    </xf>
    <xf numFmtId="0" fontId="5" fillId="34" borderId="14" xfId="0" applyFont="1" applyFill="1" applyBorder="1" applyAlignment="1">
      <alignment horizontal="right"/>
    </xf>
    <xf numFmtId="0" fontId="8" fillId="0" borderId="16" xfId="0" applyFont="1" applyBorder="1" applyAlignment="1">
      <alignment horizontal="center" vertical="center"/>
    </xf>
    <xf numFmtId="0" fontId="8" fillId="0" borderId="25" xfId="0" applyFont="1" applyBorder="1" applyAlignment="1">
      <alignment horizontal="center" vertical="center"/>
    </xf>
    <xf numFmtId="0" fontId="16" fillId="0" borderId="65" xfId="0" applyFont="1" applyBorder="1" applyAlignment="1">
      <alignment horizontal="left"/>
    </xf>
    <xf numFmtId="0" fontId="0" fillId="0" borderId="25" xfId="0" applyBorder="1" applyAlignment="1">
      <alignment/>
    </xf>
    <xf numFmtId="0" fontId="19" fillId="0" borderId="84" xfId="0" applyFont="1" applyBorder="1" applyAlignment="1">
      <alignment horizontal="center" vertical="center"/>
    </xf>
    <xf numFmtId="0" fontId="14" fillId="0" borderId="80" xfId="0" applyFont="1" applyBorder="1" applyAlignment="1">
      <alignment horizontal="center" vertical="center"/>
    </xf>
    <xf numFmtId="4" fontId="7" fillId="0" borderId="55" xfId="0" applyNumberFormat="1" applyFont="1" applyFill="1" applyBorder="1" applyAlignment="1">
      <alignment horizontal="right"/>
    </xf>
    <xf numFmtId="0" fontId="0" fillId="0" borderId="55" xfId="0" applyFill="1" applyBorder="1" applyAlignment="1">
      <alignment horizontal="right"/>
    </xf>
    <xf numFmtId="0" fontId="0" fillId="0" borderId="65" xfId="0" applyFill="1" applyBorder="1" applyAlignment="1">
      <alignment horizontal="right"/>
    </xf>
    <xf numFmtId="0" fontId="6" fillId="0" borderId="55" xfId="0" applyFont="1" applyFill="1" applyBorder="1" applyAlignment="1">
      <alignment textRotation="90"/>
    </xf>
    <xf numFmtId="0" fontId="0" fillId="0" borderId="0" xfId="0" applyBorder="1" applyAlignment="1">
      <alignment/>
    </xf>
    <xf numFmtId="0" fontId="0" fillId="0" borderId="54" xfId="0" applyBorder="1" applyAlignment="1">
      <alignment/>
    </xf>
    <xf numFmtId="0" fontId="10" fillId="39" borderId="85" xfId="0" applyFont="1" applyFill="1" applyBorder="1" applyAlignment="1">
      <alignment vertical="center" textRotation="90"/>
    </xf>
    <xf numFmtId="0" fontId="10" fillId="39" borderId="55" xfId="0" applyFont="1" applyFill="1" applyBorder="1" applyAlignment="1">
      <alignment textRotation="90"/>
    </xf>
    <xf numFmtId="0" fontId="0" fillId="0" borderId="60" xfId="0" applyBorder="1" applyAlignment="1">
      <alignment textRotation="90"/>
    </xf>
    <xf numFmtId="0" fontId="10" fillId="39" borderId="71" xfId="0" applyFont="1" applyFill="1" applyBorder="1" applyAlignment="1">
      <alignment horizontal="center" vertical="center"/>
    </xf>
    <xf numFmtId="0" fontId="11" fillId="39" borderId="72" xfId="0" applyFont="1" applyFill="1" applyBorder="1" applyAlignment="1">
      <alignment/>
    </xf>
    <xf numFmtId="0" fontId="11" fillId="39" borderId="62" xfId="0" applyFont="1" applyFill="1" applyBorder="1" applyAlignment="1">
      <alignment/>
    </xf>
    <xf numFmtId="4" fontId="19" fillId="0" borderId="86" xfId="0" applyNumberFormat="1" applyFont="1" applyBorder="1" applyAlignment="1">
      <alignment horizontal="right" vertical="center"/>
    </xf>
    <xf numFmtId="4" fontId="19" fillId="0" borderId="87" xfId="0" applyNumberFormat="1" applyFont="1" applyBorder="1" applyAlignment="1">
      <alignment horizontal="right" vertical="center"/>
    </xf>
    <xf numFmtId="0" fontId="19" fillId="0" borderId="87" xfId="0" applyFont="1" applyBorder="1" applyAlignment="1">
      <alignment horizontal="right" vertical="center"/>
    </xf>
    <xf numFmtId="0" fontId="19" fillId="0" borderId="88" xfId="0" applyFont="1" applyBorder="1" applyAlignment="1">
      <alignment horizontal="right" vertical="center"/>
    </xf>
    <xf numFmtId="0" fontId="0" fillId="0" borderId="70" xfId="0" applyFill="1" applyBorder="1" applyAlignment="1">
      <alignment horizontal="right"/>
    </xf>
    <xf numFmtId="0" fontId="0" fillId="0" borderId="12" xfId="0" applyFill="1" applyBorder="1" applyAlignment="1">
      <alignment horizontal="right"/>
    </xf>
    <xf numFmtId="0" fontId="5" fillId="0" borderId="70" xfId="0" applyFont="1" applyBorder="1" applyAlignment="1">
      <alignment horizontal="right" vertical="center" wrapText="1"/>
    </xf>
    <xf numFmtId="0" fontId="5" fillId="0" borderId="12" xfId="0" applyFont="1" applyBorder="1" applyAlignment="1">
      <alignment horizontal="right" vertical="center" wrapText="1"/>
    </xf>
    <xf numFmtId="0" fontId="5" fillId="34" borderId="48" xfId="0" applyFont="1" applyFill="1" applyBorder="1" applyAlignment="1">
      <alignment horizontal="right"/>
    </xf>
    <xf numFmtId="0" fontId="5" fillId="34" borderId="89" xfId="0" applyFont="1" applyFill="1" applyBorder="1" applyAlignment="1">
      <alignment horizontal="right"/>
    </xf>
    <xf numFmtId="0" fontId="8" fillId="0" borderId="50" xfId="0" applyFont="1" applyBorder="1" applyAlignment="1">
      <alignment horizontal="center" vertical="center"/>
    </xf>
    <xf numFmtId="0" fontId="8" fillId="0" borderId="15" xfId="0" applyFont="1" applyBorder="1" applyAlignment="1">
      <alignment horizontal="center" vertical="center"/>
    </xf>
    <xf numFmtId="0" fontId="14" fillId="0" borderId="87" xfId="0" applyFont="1" applyBorder="1" applyAlignment="1">
      <alignment horizontal="right" vertical="center"/>
    </xf>
    <xf numFmtId="0" fontId="14" fillId="0" borderId="88" xfId="0" applyFont="1" applyBorder="1" applyAlignment="1">
      <alignment horizontal="right" vertical="center"/>
    </xf>
    <xf numFmtId="4" fontId="19" fillId="0" borderId="17" xfId="0" applyNumberFormat="1" applyFont="1" applyBorder="1" applyAlignment="1">
      <alignment horizontal="center" vertical="center" wrapText="1"/>
    </xf>
    <xf numFmtId="0" fontId="14" fillId="36" borderId="70" xfId="0" applyFont="1" applyFill="1" applyBorder="1" applyAlignment="1">
      <alignment horizontal="right"/>
    </xf>
    <xf numFmtId="0" fontId="14" fillId="36" borderId="12" xfId="0" applyFont="1" applyFill="1" applyBorder="1" applyAlignment="1">
      <alignment horizontal="right"/>
    </xf>
    <xf numFmtId="0" fontId="14" fillId="0" borderId="70" xfId="0" applyFont="1" applyFill="1" applyBorder="1" applyAlignment="1">
      <alignment horizontal="right"/>
    </xf>
    <xf numFmtId="0" fontId="14" fillId="0" borderId="14" xfId="0" applyFont="1" applyFill="1" applyBorder="1" applyAlignment="1">
      <alignment horizontal="right"/>
    </xf>
    <xf numFmtId="0" fontId="14" fillId="0" borderId="0" xfId="0" applyFont="1" applyFill="1" applyBorder="1" applyAlignment="1">
      <alignment horizontal="right"/>
    </xf>
    <xf numFmtId="0" fontId="14" fillId="0" borderId="0" xfId="0" applyFont="1" applyBorder="1" applyAlignment="1">
      <alignment horizontal="right"/>
    </xf>
    <xf numFmtId="0" fontId="14" fillId="0" borderId="46" xfId="0" applyFont="1" applyBorder="1" applyAlignment="1">
      <alignment horizontal="right"/>
    </xf>
    <xf numFmtId="4" fontId="19" fillId="0" borderId="54" xfId="0" applyNumberFormat="1" applyFont="1" applyBorder="1" applyAlignment="1">
      <alignment horizontal="center" vertical="center" wrapText="1"/>
    </xf>
    <xf numFmtId="0" fontId="14" fillId="0" borderId="36" xfId="0" applyFont="1" applyBorder="1" applyAlignment="1">
      <alignment vertical="center" wrapText="1"/>
    </xf>
    <xf numFmtId="0" fontId="14" fillId="36" borderId="48" xfId="0" applyFont="1" applyFill="1" applyBorder="1" applyAlignment="1">
      <alignment horizontal="right" vertical="center"/>
    </xf>
    <xf numFmtId="0" fontId="14" fillId="36" borderId="89" xfId="0" applyFont="1" applyFill="1" applyBorder="1" applyAlignment="1">
      <alignment horizontal="right" vertical="center"/>
    </xf>
    <xf numFmtId="0" fontId="7" fillId="37" borderId="85" xfId="0" applyFont="1" applyFill="1" applyBorder="1" applyAlignment="1">
      <alignment horizontal="center" vertical="center" textRotation="90" wrapText="1"/>
    </xf>
    <xf numFmtId="0" fontId="6" fillId="37" borderId="55" xfId="0" applyFont="1" applyFill="1" applyBorder="1" applyAlignment="1">
      <alignment textRotation="90"/>
    </xf>
    <xf numFmtId="0" fontId="0" fillId="33" borderId="70" xfId="0" applyFill="1" applyBorder="1" applyAlignment="1">
      <alignment horizontal="right"/>
    </xf>
    <xf numFmtId="0" fontId="0" fillId="0" borderId="14" xfId="0" applyBorder="1" applyAlignment="1">
      <alignment horizontal="right"/>
    </xf>
    <xf numFmtId="3" fontId="16" fillId="0" borderId="14" xfId="0" applyNumberFormat="1" applyFont="1" applyBorder="1" applyAlignment="1">
      <alignment horizontal="right" vertical="center"/>
    </xf>
    <xf numFmtId="0" fontId="15" fillId="0" borderId="90" xfId="0" applyFont="1" applyBorder="1" applyAlignment="1">
      <alignment horizontal="left" vertical="center"/>
    </xf>
    <xf numFmtId="0" fontId="15" fillId="0" borderId="91" xfId="0" applyFont="1" applyBorder="1" applyAlignment="1">
      <alignment vertical="center"/>
    </xf>
    <xf numFmtId="0" fontId="17" fillId="0" borderId="38" xfId="0" applyFont="1" applyBorder="1" applyAlignment="1">
      <alignment horizontal="left" vertical="center"/>
    </xf>
    <xf numFmtId="0" fontId="17" fillId="0" borderId="44" xfId="0" applyFont="1" applyBorder="1" applyAlignment="1">
      <alignment vertical="center"/>
    </xf>
    <xf numFmtId="4" fontId="4" fillId="37" borderId="71" xfId="0" applyNumberFormat="1" applyFont="1" applyFill="1" applyBorder="1" applyAlignment="1">
      <alignment horizontal="center" vertical="center"/>
    </xf>
    <xf numFmtId="4" fontId="4" fillId="37" borderId="72" xfId="0" applyNumberFormat="1" applyFont="1" applyFill="1" applyBorder="1" applyAlignment="1">
      <alignment horizontal="center" vertical="center"/>
    </xf>
    <xf numFmtId="4" fontId="4" fillId="37" borderId="62" xfId="0" applyNumberFormat="1" applyFont="1" applyFill="1" applyBorder="1" applyAlignment="1">
      <alignment horizontal="center" vertical="center"/>
    </xf>
    <xf numFmtId="0" fontId="5" fillId="34" borderId="12" xfId="0" applyFont="1" applyFill="1" applyBorder="1" applyAlignment="1">
      <alignment horizontal="right"/>
    </xf>
    <xf numFmtId="0" fontId="15" fillId="0" borderId="92" xfId="0" applyFont="1" applyBorder="1" applyAlignment="1">
      <alignment horizontal="left" vertical="center"/>
    </xf>
    <xf numFmtId="0" fontId="15" fillId="0" borderId="93" xfId="0" applyFont="1" applyBorder="1" applyAlignment="1">
      <alignment horizontal="left" vertical="center"/>
    </xf>
    <xf numFmtId="0" fontId="15" fillId="0" borderId="94" xfId="0" applyFont="1" applyBorder="1" applyAlignment="1">
      <alignment horizontal="center" vertical="center"/>
    </xf>
    <xf numFmtId="3" fontId="9" fillId="35" borderId="24" xfId="0" applyNumberFormat="1" applyFont="1" applyFill="1" applyBorder="1" applyAlignment="1">
      <alignment horizontal="center" vertical="center"/>
    </xf>
    <xf numFmtId="0" fontId="0" fillId="0" borderId="95" xfId="0" applyBorder="1" applyAlignment="1">
      <alignment vertical="center"/>
    </xf>
    <xf numFmtId="4" fontId="7" fillId="37" borderId="0" xfId="0" applyNumberFormat="1" applyFont="1" applyFill="1" applyBorder="1" applyAlignment="1">
      <alignment horizontal="right"/>
    </xf>
    <xf numFmtId="0" fontId="0" fillId="37" borderId="0" xfId="0" applyFill="1" applyBorder="1" applyAlignment="1">
      <alignment horizontal="right"/>
    </xf>
    <xf numFmtId="0" fontId="8" fillId="0" borderId="96" xfId="0" applyFont="1" applyBorder="1" applyAlignment="1">
      <alignment horizontal="center" vertical="center"/>
    </xf>
    <xf numFmtId="0" fontId="8" fillId="0" borderId="69" xfId="0" applyFont="1" applyBorder="1" applyAlignment="1">
      <alignment horizontal="center" vertical="center"/>
    </xf>
    <xf numFmtId="0" fontId="0" fillId="0" borderId="71" xfId="0" applyBorder="1" applyAlignment="1">
      <alignment vertical="center"/>
    </xf>
    <xf numFmtId="0" fontId="0" fillId="0" borderId="36" xfId="0" applyBorder="1" applyAlignment="1">
      <alignment vertical="center"/>
    </xf>
    <xf numFmtId="4" fontId="19" fillId="0" borderId="78" xfId="0" applyNumberFormat="1" applyFont="1" applyBorder="1" applyAlignment="1">
      <alignment horizontal="center" vertical="center"/>
    </xf>
    <xf numFmtId="0" fontId="14" fillId="0" borderId="97" xfId="0" applyFont="1" applyBorder="1" applyAlignment="1">
      <alignment horizontal="center" vertical="center"/>
    </xf>
    <xf numFmtId="4" fontId="19" fillId="0" borderId="55" xfId="0" applyNumberFormat="1" applyFont="1" applyBorder="1" applyAlignment="1">
      <alignment horizontal="center" vertical="center"/>
    </xf>
    <xf numFmtId="4" fontId="19" fillId="0" borderId="0" xfId="0" applyNumberFormat="1" applyFont="1" applyBorder="1" applyAlignment="1">
      <alignment horizontal="center" vertical="center"/>
    </xf>
    <xf numFmtId="0" fontId="14" fillId="0" borderId="0" xfId="0" applyFont="1" applyBorder="1" applyAlignment="1">
      <alignment horizontal="center" vertical="center"/>
    </xf>
    <xf numFmtId="0" fontId="14" fillId="0" borderId="54" xfId="0" applyFont="1" applyBorder="1" applyAlignment="1">
      <alignment horizontal="center" vertical="center"/>
    </xf>
    <xf numFmtId="0" fontId="14" fillId="0" borderId="65" xfId="0" applyFont="1" applyBorder="1" applyAlignment="1">
      <alignment horizontal="center" vertical="center"/>
    </xf>
    <xf numFmtId="0" fontId="14" fillId="0" borderId="36" xfId="0" applyFont="1" applyBorder="1" applyAlignment="1">
      <alignment horizontal="center" vertical="center"/>
    </xf>
    <xf numFmtId="4" fontId="6" fillId="0" borderId="71" xfId="0" applyNumberFormat="1" applyFont="1" applyBorder="1" applyAlignment="1">
      <alignment horizontal="center" vertical="center"/>
    </xf>
    <xf numFmtId="0" fontId="0" fillId="0" borderId="62" xfId="0" applyBorder="1" applyAlignment="1">
      <alignment vertical="center"/>
    </xf>
    <xf numFmtId="4" fontId="19" fillId="0" borderId="54" xfId="0" applyNumberFormat="1" applyFont="1" applyBorder="1" applyAlignment="1">
      <alignment horizontal="center" vertical="center"/>
    </xf>
    <xf numFmtId="4" fontId="19" fillId="0" borderId="98" xfId="0" applyNumberFormat="1" applyFont="1" applyBorder="1" applyAlignment="1">
      <alignment horizontal="center" vertical="center"/>
    </xf>
    <xf numFmtId="4" fontId="19" fillId="0" borderId="99" xfId="0" applyNumberFormat="1" applyFont="1" applyBorder="1" applyAlignment="1">
      <alignment horizontal="center" vertical="center"/>
    </xf>
    <xf numFmtId="4" fontId="19" fillId="0" borderId="100" xfId="0" applyNumberFormat="1" applyFont="1" applyBorder="1" applyAlignment="1">
      <alignment horizontal="center" vertical="center"/>
    </xf>
    <xf numFmtId="4" fontId="19" fillId="0" borderId="98" xfId="0" applyNumberFormat="1" applyFont="1" applyBorder="1" applyAlignment="1">
      <alignment horizontal="center" vertical="center" wrapText="1"/>
    </xf>
    <xf numFmtId="4" fontId="19" fillId="0" borderId="99" xfId="0" applyNumberFormat="1" applyFont="1" applyBorder="1" applyAlignment="1">
      <alignment horizontal="center" vertical="center" wrapText="1"/>
    </xf>
    <xf numFmtId="0" fontId="14" fillId="0" borderId="100" xfId="0" applyFont="1" applyBorder="1" applyAlignment="1">
      <alignment horizontal="center" vertical="center"/>
    </xf>
    <xf numFmtId="4" fontId="9" fillId="0" borderId="65" xfId="0" applyNumberFormat="1" applyFont="1" applyBorder="1" applyAlignment="1">
      <alignment horizontal="center" vertical="center"/>
    </xf>
    <xf numFmtId="4" fontId="9" fillId="0" borderId="35" xfId="0" applyNumberFormat="1" applyFont="1" applyBorder="1" applyAlignment="1">
      <alignment horizontal="center" vertical="center"/>
    </xf>
    <xf numFmtId="4" fontId="9" fillId="0" borderId="36" xfId="0" applyNumberFormat="1" applyFont="1" applyBorder="1" applyAlignment="1">
      <alignment horizontal="center" vertical="center"/>
    </xf>
    <xf numFmtId="0" fontId="14" fillId="0" borderId="56" xfId="0" applyFont="1" applyBorder="1" applyAlignment="1">
      <alignment horizontal="center" vertical="center" textRotation="53" wrapText="1"/>
    </xf>
    <xf numFmtId="0" fontId="0" fillId="0" borderId="58" xfId="0" applyBorder="1" applyAlignment="1">
      <alignment/>
    </xf>
    <xf numFmtId="0" fontId="0" fillId="0" borderId="55" xfId="0" applyBorder="1" applyAlignment="1">
      <alignment/>
    </xf>
    <xf numFmtId="0" fontId="0" fillId="0" borderId="54" xfId="0" applyBorder="1" applyAlignment="1">
      <alignment/>
    </xf>
    <xf numFmtId="0" fontId="0" fillId="0" borderId="65" xfId="0" applyBorder="1" applyAlignment="1">
      <alignment/>
    </xf>
    <xf numFmtId="0" fontId="0" fillId="0" borderId="36" xfId="0" applyBorder="1" applyAlignment="1">
      <alignment/>
    </xf>
    <xf numFmtId="0" fontId="19" fillId="0" borderId="50" xfId="0" applyFont="1" applyBorder="1" applyAlignment="1">
      <alignment horizontal="center" vertical="center" wrapText="1"/>
    </xf>
    <xf numFmtId="0" fontId="14" fillId="0" borderId="49" xfId="0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center" wrapText="1"/>
    </xf>
    <xf numFmtId="0" fontId="0" fillId="0" borderId="51" xfId="0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4" fontId="82" fillId="0" borderId="49" xfId="0" applyNumberFormat="1" applyFont="1" applyBorder="1" applyAlignment="1">
      <alignment horizontal="center" vertical="center" wrapText="1"/>
    </xf>
    <xf numFmtId="0" fontId="82" fillId="0" borderId="15" xfId="0" applyFont="1" applyBorder="1" applyAlignment="1">
      <alignment vertical="center" wrapText="1"/>
    </xf>
    <xf numFmtId="0" fontId="4" fillId="0" borderId="55" xfId="0" applyFont="1" applyBorder="1" applyAlignment="1">
      <alignment horizontal="right" vertical="center" wrapText="1"/>
    </xf>
    <xf numFmtId="0" fontId="0" fillId="0" borderId="0" xfId="0" applyBorder="1" applyAlignment="1">
      <alignment vertical="center" wrapText="1"/>
    </xf>
    <xf numFmtId="0" fontId="0" fillId="0" borderId="54" xfId="0" applyBorder="1" applyAlignment="1">
      <alignment vertical="center" wrapText="1"/>
    </xf>
    <xf numFmtId="0" fontId="19" fillId="0" borderId="58" xfId="0" applyFont="1" applyBorder="1" applyAlignment="1">
      <alignment horizontal="center" vertical="center" wrapText="1"/>
    </xf>
    <xf numFmtId="0" fontId="19" fillId="0" borderId="54" xfId="0" applyFont="1" applyBorder="1" applyAlignment="1">
      <alignment horizontal="center" vertical="center" wrapText="1"/>
    </xf>
    <xf numFmtId="0" fontId="14" fillId="0" borderId="36" xfId="0" applyFont="1" applyBorder="1" applyAlignment="1">
      <alignment horizontal="center" vertical="center" wrapText="1"/>
    </xf>
    <xf numFmtId="0" fontId="9" fillId="0" borderId="96" xfId="0" applyFont="1" applyBorder="1" applyAlignment="1">
      <alignment horizontal="center" vertical="center" wrapText="1"/>
    </xf>
    <xf numFmtId="0" fontId="8" fillId="0" borderId="69" xfId="0" applyFont="1" applyBorder="1" applyAlignment="1">
      <alignment vertical="center" wrapText="1"/>
    </xf>
    <xf numFmtId="0" fontId="14" fillId="0" borderId="48" xfId="0" applyFont="1" applyFill="1" applyBorder="1" applyAlignment="1">
      <alignment horizontal="right"/>
    </xf>
    <xf numFmtId="0" fontId="14" fillId="0" borderId="16" xfId="0" applyFont="1" applyFill="1" applyBorder="1" applyAlignment="1">
      <alignment horizontal="right"/>
    </xf>
    <xf numFmtId="0" fontId="10" fillId="40" borderId="85" xfId="0" applyFont="1" applyFill="1" applyBorder="1" applyAlignment="1">
      <alignment horizontal="center" vertical="center" textRotation="90"/>
    </xf>
    <xf numFmtId="0" fontId="10" fillId="40" borderId="55" xfId="0" applyFont="1" applyFill="1" applyBorder="1" applyAlignment="1">
      <alignment textRotation="90"/>
    </xf>
    <xf numFmtId="0" fontId="0" fillId="40" borderId="55" xfId="0" applyFill="1" applyBorder="1" applyAlignment="1">
      <alignment textRotation="90"/>
    </xf>
    <xf numFmtId="0" fontId="0" fillId="40" borderId="65" xfId="0" applyFill="1" applyBorder="1" applyAlignment="1">
      <alignment textRotation="90"/>
    </xf>
    <xf numFmtId="0" fontId="15" fillId="0" borderId="17" xfId="0" applyFont="1" applyBorder="1" applyAlignment="1">
      <alignment horizontal="center" vertical="center" wrapText="1"/>
    </xf>
    <xf numFmtId="0" fontId="4" fillId="40" borderId="71" xfId="0" applyFont="1" applyFill="1" applyBorder="1" applyAlignment="1">
      <alignment horizontal="center" vertical="center"/>
    </xf>
    <xf numFmtId="0" fontId="4" fillId="40" borderId="72" xfId="0" applyFont="1" applyFill="1" applyBorder="1" applyAlignment="1">
      <alignment horizontal="center" vertical="center"/>
    </xf>
    <xf numFmtId="0" fontId="4" fillId="40" borderId="62" xfId="0" applyFont="1" applyFill="1" applyBorder="1" applyAlignment="1">
      <alignment horizontal="center" vertical="center"/>
    </xf>
  </cellXfs>
  <cellStyles count="50">
    <cellStyle name="Normal" xfId="0"/>
    <cellStyle name="1. jelölőszín" xfId="15"/>
    <cellStyle name="2. jelölőszín" xfId="16"/>
    <cellStyle name="20% - 1. jelölőszín" xfId="17"/>
    <cellStyle name="20% - 2. jelölőszín" xfId="18"/>
    <cellStyle name="20% - 3. jelölőszín" xfId="19"/>
    <cellStyle name="20% - 4. jelölőszín" xfId="20"/>
    <cellStyle name="20% - 5. jelölőszín" xfId="21"/>
    <cellStyle name="20% - 6. jelölőszín" xfId="22"/>
    <cellStyle name="3. jelölőszín" xfId="23"/>
    <cellStyle name="4. jelölőszín" xfId="24"/>
    <cellStyle name="40% - 1. jelölőszín" xfId="25"/>
    <cellStyle name="40% - 2. jelölőszín" xfId="26"/>
    <cellStyle name="40% - 3. jelölőszín" xfId="27"/>
    <cellStyle name="40% - 4. jelölőszín" xfId="28"/>
    <cellStyle name="40% - 5. jelölőszín" xfId="29"/>
    <cellStyle name="40% - 6. jelölőszín" xfId="30"/>
    <cellStyle name="5. jelölőszín" xfId="31"/>
    <cellStyle name="6. jelölőszín" xfId="32"/>
    <cellStyle name="60% - 1. jelölőszín" xfId="33"/>
    <cellStyle name="60% - 2. jelölőszín" xfId="34"/>
    <cellStyle name="60% - 3. jelölőszín" xfId="35"/>
    <cellStyle name="60% - 4. jelölőszín" xfId="36"/>
    <cellStyle name="60% - 5. jelölőszín" xfId="37"/>
    <cellStyle name="60% - 6. jelölőszín" xfId="38"/>
    <cellStyle name="Bevitel" xfId="39"/>
    <cellStyle name="Cím" xfId="40"/>
    <cellStyle name="Címsor 1" xfId="41"/>
    <cellStyle name="Címsor 2" xfId="42"/>
    <cellStyle name="Címsor 3" xfId="43"/>
    <cellStyle name="Címsor 4" xfId="44"/>
    <cellStyle name="Ellenőrzőcella" xfId="45"/>
    <cellStyle name="Comma" xfId="46"/>
    <cellStyle name="Comma [0]" xfId="47"/>
    <cellStyle name="Figyelmeztetés" xfId="48"/>
    <cellStyle name="Hyperlink" xfId="49"/>
    <cellStyle name="Hivatkozott cella" xfId="50"/>
    <cellStyle name="Jegyzet" xfId="51"/>
    <cellStyle name="Jó" xfId="52"/>
    <cellStyle name="Kimenet" xfId="53"/>
    <cellStyle name="Followed Hyperlink" xfId="54"/>
    <cellStyle name="Magyarázó szöveg" xfId="55"/>
    <cellStyle name="Normal_aj_fubo" xfId="56"/>
    <cellStyle name="Összesen" xfId="57"/>
    <cellStyle name="Currency" xfId="58"/>
    <cellStyle name="Currency [0]" xfId="59"/>
    <cellStyle name="Rossz" xfId="60"/>
    <cellStyle name="Semleges" xfId="61"/>
    <cellStyle name="Számítás" xfId="62"/>
    <cellStyle name="Percen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U114"/>
  <sheetViews>
    <sheetView tabSelected="1" zoomScale="21" zoomScaleNormal="21" zoomScaleSheetLayoutView="25" workbookViewId="0" topLeftCell="A1">
      <selection activeCell="T3" sqref="T3"/>
    </sheetView>
  </sheetViews>
  <sheetFormatPr defaultColWidth="9.140625" defaultRowHeight="12.75"/>
  <cols>
    <col min="1" max="1" width="6.7109375" style="0" customWidth="1"/>
    <col min="2" max="2" width="8.7109375" style="0" customWidth="1"/>
    <col min="3" max="3" width="50.140625" style="1" customWidth="1"/>
    <col min="4" max="4" width="155.140625" style="9" customWidth="1"/>
    <col min="5" max="5" width="58.140625" style="9" customWidth="1"/>
    <col min="6" max="6" width="63.8515625" style="9" customWidth="1"/>
    <col min="7" max="7" width="26.28125" style="1" customWidth="1"/>
    <col min="8" max="8" width="7.8515625" style="7" customWidth="1"/>
    <col min="9" max="9" width="1.8515625" style="7" customWidth="1"/>
    <col min="10" max="10" width="2.7109375" style="7" customWidth="1"/>
    <col min="11" max="11" width="1.7109375" style="7" customWidth="1"/>
    <col min="12" max="12" width="3.140625" style="7" customWidth="1"/>
    <col min="13" max="13" width="48.00390625" style="8" customWidth="1"/>
    <col min="14" max="14" width="40.7109375" style="8" customWidth="1"/>
    <col min="15" max="15" width="40.7109375" style="262" customWidth="1"/>
    <col min="16" max="16" width="40.7109375" style="8" customWidth="1"/>
    <col min="17" max="17" width="47.8515625" style="28" customWidth="1"/>
    <col min="18" max="18" width="40.7109375" style="28" customWidth="1"/>
    <col min="19" max="19" width="53.28125" style="28" customWidth="1"/>
    <col min="20" max="20" width="88.00390625" style="8" customWidth="1"/>
    <col min="21" max="21" width="23.140625" style="21" customWidth="1"/>
  </cols>
  <sheetData>
    <row r="1" spans="2:20" ht="5.25" customHeight="1">
      <c r="B1" s="293"/>
      <c r="C1" s="294"/>
      <c r="D1" s="295"/>
      <c r="E1" s="295"/>
      <c r="F1" s="295"/>
      <c r="G1" s="294"/>
      <c r="H1" s="296"/>
      <c r="I1" s="297"/>
      <c r="J1" s="296"/>
      <c r="K1" s="296"/>
      <c r="L1" s="296"/>
      <c r="M1" s="298"/>
      <c r="N1" s="298"/>
      <c r="O1" s="299"/>
      <c r="P1" s="298"/>
      <c r="Q1" s="300"/>
      <c r="R1" s="300"/>
      <c r="S1" s="300"/>
      <c r="T1" s="301"/>
    </row>
    <row r="2" spans="2:20" ht="4.5" customHeight="1" thickBot="1">
      <c r="B2" s="291"/>
      <c r="C2" s="292"/>
      <c r="D2" s="302"/>
      <c r="E2" s="302"/>
      <c r="F2" s="302"/>
      <c r="G2" s="292"/>
      <c r="H2" s="290"/>
      <c r="I2" s="290"/>
      <c r="J2" s="290"/>
      <c r="K2" s="290"/>
      <c r="L2" s="290"/>
      <c r="M2" s="303"/>
      <c r="N2" s="303"/>
      <c r="O2" s="304"/>
      <c r="P2" s="303"/>
      <c r="Q2" s="305"/>
      <c r="R2" s="305"/>
      <c r="S2" s="305"/>
      <c r="T2" s="306"/>
    </row>
    <row r="3" spans="2:21" s="12" customFormat="1" ht="254.25" customHeight="1" thickBot="1">
      <c r="B3" s="368" t="s">
        <v>140</v>
      </c>
      <c r="C3" s="369"/>
      <c r="D3" s="369"/>
      <c r="E3" s="369"/>
      <c r="F3" s="369"/>
      <c r="G3" s="369"/>
      <c r="H3" s="369"/>
      <c r="I3" s="369"/>
      <c r="J3" s="369"/>
      <c r="K3" s="369"/>
      <c r="L3" s="369"/>
      <c r="M3" s="369"/>
      <c r="N3" s="369"/>
      <c r="O3" s="369"/>
      <c r="P3" s="369"/>
      <c r="Q3" s="369"/>
      <c r="R3" s="370"/>
      <c r="S3" s="370"/>
      <c r="T3" s="307"/>
      <c r="U3" s="213"/>
    </row>
    <row r="4" spans="2:21" s="11" customFormat="1" ht="12" customHeight="1" thickBot="1">
      <c r="B4" s="519"/>
      <c r="C4" s="370"/>
      <c r="D4" s="370"/>
      <c r="E4" s="370"/>
      <c r="F4" s="370"/>
      <c r="G4" s="370"/>
      <c r="H4" s="370"/>
      <c r="I4" s="370"/>
      <c r="J4" s="370"/>
      <c r="K4" s="370"/>
      <c r="L4" s="370"/>
      <c r="M4" s="370"/>
      <c r="N4" s="370"/>
      <c r="O4" s="370"/>
      <c r="P4" s="370"/>
      <c r="Q4" s="370"/>
      <c r="R4" s="370"/>
      <c r="S4" s="370"/>
      <c r="T4" s="520"/>
      <c r="U4" s="214"/>
    </row>
    <row r="5" spans="2:21" s="11" customFormat="1" ht="65.25" customHeight="1" thickBot="1">
      <c r="B5" s="529" t="s">
        <v>121</v>
      </c>
      <c r="C5" s="370"/>
      <c r="D5" s="370"/>
      <c r="E5" s="370"/>
      <c r="F5" s="370"/>
      <c r="G5" s="370"/>
      <c r="H5" s="370"/>
      <c r="I5" s="370"/>
      <c r="J5" s="370"/>
      <c r="K5" s="370"/>
      <c r="L5" s="370"/>
      <c r="M5" s="370"/>
      <c r="N5" s="370"/>
      <c r="O5" s="370"/>
      <c r="P5" s="370"/>
      <c r="Q5" s="370"/>
      <c r="R5" s="370"/>
      <c r="S5" s="370"/>
      <c r="T5" s="530"/>
      <c r="U5" s="214"/>
    </row>
    <row r="6" spans="2:21" s="11" customFormat="1" ht="54.75" customHeight="1" thickBot="1">
      <c r="B6" s="541" t="s">
        <v>122</v>
      </c>
      <c r="C6" s="542"/>
      <c r="D6" s="531" t="s">
        <v>55</v>
      </c>
      <c r="E6" s="523" t="s">
        <v>64</v>
      </c>
      <c r="F6" s="524"/>
      <c r="G6" s="525"/>
      <c r="H6" s="525"/>
      <c r="I6" s="525"/>
      <c r="J6" s="525"/>
      <c r="K6" s="525"/>
      <c r="L6" s="525"/>
      <c r="M6" s="526"/>
      <c r="N6" s="538" t="s">
        <v>63</v>
      </c>
      <c r="O6" s="539"/>
      <c r="P6" s="539"/>
      <c r="Q6" s="539"/>
      <c r="R6" s="539"/>
      <c r="S6" s="540"/>
      <c r="T6" s="521" t="s">
        <v>62</v>
      </c>
      <c r="U6" s="214"/>
    </row>
    <row r="7" spans="2:21" s="11" customFormat="1" ht="65.25" customHeight="1" thickBot="1">
      <c r="B7" s="543"/>
      <c r="C7" s="544"/>
      <c r="D7" s="528"/>
      <c r="E7" s="527"/>
      <c r="F7" s="347"/>
      <c r="G7" s="347"/>
      <c r="H7" s="347"/>
      <c r="I7" s="347"/>
      <c r="J7" s="347"/>
      <c r="K7" s="347"/>
      <c r="L7" s="347"/>
      <c r="M7" s="528"/>
      <c r="N7" s="532" t="s">
        <v>131</v>
      </c>
      <c r="O7" s="533"/>
      <c r="P7" s="534"/>
      <c r="Q7" s="535" t="s">
        <v>132</v>
      </c>
      <c r="R7" s="536"/>
      <c r="S7" s="537"/>
      <c r="T7" s="522"/>
      <c r="U7" s="214"/>
    </row>
    <row r="8" spans="2:21" s="14" customFormat="1" ht="71.25" customHeight="1">
      <c r="B8" s="543"/>
      <c r="C8" s="544"/>
      <c r="D8" s="557" t="s">
        <v>56</v>
      </c>
      <c r="E8" s="398" t="s">
        <v>54</v>
      </c>
      <c r="F8" s="547" t="s">
        <v>113</v>
      </c>
      <c r="G8" s="560" t="s">
        <v>114</v>
      </c>
      <c r="H8" s="373" t="s">
        <v>57</v>
      </c>
      <c r="I8" s="374"/>
      <c r="J8" s="374"/>
      <c r="K8" s="374"/>
      <c r="L8" s="375"/>
      <c r="M8" s="376"/>
      <c r="N8" s="485" t="s">
        <v>137</v>
      </c>
      <c r="O8" s="552" t="s">
        <v>136</v>
      </c>
      <c r="P8" s="493" t="s">
        <v>138</v>
      </c>
      <c r="Q8" s="385" t="s">
        <v>60</v>
      </c>
      <c r="R8" s="383" t="s">
        <v>61</v>
      </c>
      <c r="S8" s="384"/>
      <c r="T8" s="393" t="s">
        <v>130</v>
      </c>
      <c r="U8" s="214"/>
    </row>
    <row r="9" spans="2:21" s="14" customFormat="1" ht="142.5" customHeight="1" thickBot="1">
      <c r="B9" s="543"/>
      <c r="C9" s="544"/>
      <c r="D9" s="558"/>
      <c r="E9" s="399"/>
      <c r="F9" s="548"/>
      <c r="G9" s="561"/>
      <c r="H9" s="377"/>
      <c r="I9" s="378"/>
      <c r="J9" s="378"/>
      <c r="K9" s="378"/>
      <c r="L9" s="378"/>
      <c r="M9" s="379"/>
      <c r="N9" s="386"/>
      <c r="O9" s="553"/>
      <c r="P9" s="494"/>
      <c r="Q9" s="386"/>
      <c r="R9" s="172" t="s">
        <v>115</v>
      </c>
      <c r="S9" s="173" t="s">
        <v>110</v>
      </c>
      <c r="T9" s="394"/>
      <c r="U9" s="214"/>
    </row>
    <row r="10" spans="2:21" s="14" customFormat="1" ht="60" customHeight="1" thickBot="1">
      <c r="B10" s="545"/>
      <c r="C10" s="546"/>
      <c r="D10" s="559"/>
      <c r="E10" s="400"/>
      <c r="F10" s="549"/>
      <c r="G10" s="171" t="s">
        <v>58</v>
      </c>
      <c r="H10" s="380" t="s">
        <v>105</v>
      </c>
      <c r="I10" s="380"/>
      <c r="J10" s="380"/>
      <c r="K10" s="380"/>
      <c r="L10" s="381"/>
      <c r="M10" s="382"/>
      <c r="N10" s="114" t="s">
        <v>59</v>
      </c>
      <c r="O10" s="263" t="s">
        <v>99</v>
      </c>
      <c r="P10" s="115" t="s">
        <v>59</v>
      </c>
      <c r="Q10" s="116" t="s">
        <v>59</v>
      </c>
      <c r="R10" s="150" t="s">
        <v>59</v>
      </c>
      <c r="S10" s="149" t="s">
        <v>59</v>
      </c>
      <c r="T10" s="308" t="s">
        <v>106</v>
      </c>
      <c r="U10" s="215"/>
    </row>
    <row r="11" spans="2:21" s="14" customFormat="1" ht="3.75" customHeight="1">
      <c r="B11" s="395"/>
      <c r="C11" s="396"/>
      <c r="D11" s="396"/>
      <c r="E11" s="396"/>
      <c r="F11" s="396"/>
      <c r="G11" s="396"/>
      <c r="H11" s="396"/>
      <c r="I11" s="396"/>
      <c r="J11" s="396"/>
      <c r="K11" s="396"/>
      <c r="L11" s="396"/>
      <c r="M11" s="396"/>
      <c r="N11" s="396"/>
      <c r="O11" s="396"/>
      <c r="P11" s="396"/>
      <c r="Q11" s="396"/>
      <c r="R11" s="396"/>
      <c r="S11" s="396"/>
      <c r="T11" s="397"/>
      <c r="U11" s="40"/>
    </row>
    <row r="12" spans="2:21" s="14" customFormat="1" ht="6" customHeight="1" thickBot="1">
      <c r="B12" s="554"/>
      <c r="C12" s="555"/>
      <c r="D12" s="555"/>
      <c r="E12" s="555"/>
      <c r="F12" s="555"/>
      <c r="G12" s="555"/>
      <c r="H12" s="555"/>
      <c r="I12" s="555"/>
      <c r="J12" s="555"/>
      <c r="K12" s="555"/>
      <c r="L12" s="555"/>
      <c r="M12" s="555"/>
      <c r="N12" s="555"/>
      <c r="O12" s="555"/>
      <c r="P12" s="555"/>
      <c r="Q12" s="555"/>
      <c r="R12" s="555"/>
      <c r="S12" s="555"/>
      <c r="T12" s="556"/>
      <c r="U12" s="40"/>
    </row>
    <row r="13" spans="2:21" s="14" customFormat="1" ht="70.5" customHeight="1" thickBot="1">
      <c r="B13" s="497" t="s">
        <v>65</v>
      </c>
      <c r="C13" s="506" t="s">
        <v>27</v>
      </c>
      <c r="D13" s="507"/>
      <c r="E13" s="507"/>
      <c r="F13" s="507"/>
      <c r="G13" s="507"/>
      <c r="H13" s="507"/>
      <c r="I13" s="507"/>
      <c r="J13" s="507"/>
      <c r="K13" s="507"/>
      <c r="L13" s="507"/>
      <c r="M13" s="507"/>
      <c r="N13" s="507"/>
      <c r="O13" s="507"/>
      <c r="P13" s="507"/>
      <c r="Q13" s="507"/>
      <c r="R13" s="507"/>
      <c r="S13" s="507"/>
      <c r="T13" s="508"/>
      <c r="U13" s="216"/>
    </row>
    <row r="14" spans="2:21" ht="90" customHeight="1" thickBot="1">
      <c r="B14" s="498"/>
      <c r="C14" s="70" t="s">
        <v>0</v>
      </c>
      <c r="D14" s="71" t="s">
        <v>68</v>
      </c>
      <c r="E14" s="175" t="s">
        <v>109</v>
      </c>
      <c r="F14" s="153"/>
      <c r="G14" s="126">
        <v>41</v>
      </c>
      <c r="H14" s="515"/>
      <c r="I14" s="401"/>
      <c r="J14" s="324"/>
      <c r="K14" s="490"/>
      <c r="L14" s="133"/>
      <c r="M14" s="131">
        <v>5829.17</v>
      </c>
      <c r="N14" s="75">
        <v>3384</v>
      </c>
      <c r="O14" s="264"/>
      <c r="P14" s="75">
        <v>4780</v>
      </c>
      <c r="Q14" s="76">
        <f aca="true" t="shared" si="0" ref="Q14:Q20">P14-N14</f>
        <v>1396</v>
      </c>
      <c r="R14" s="76"/>
      <c r="S14" s="76"/>
      <c r="T14" s="311">
        <f>1000*(S14+R14+Q14)/M14</f>
        <v>239.48520972968706</v>
      </c>
      <c r="U14" s="217"/>
    </row>
    <row r="15" spans="2:21" ht="90" customHeight="1" thickBot="1">
      <c r="B15" s="498"/>
      <c r="C15" s="70" t="s">
        <v>1</v>
      </c>
      <c r="D15" s="71" t="s">
        <v>69</v>
      </c>
      <c r="E15" s="175" t="s">
        <v>109</v>
      </c>
      <c r="F15" s="153"/>
      <c r="G15" s="126">
        <v>28</v>
      </c>
      <c r="H15" s="516"/>
      <c r="I15" s="460"/>
      <c r="J15" s="129"/>
      <c r="K15" s="491"/>
      <c r="L15" s="130"/>
      <c r="M15" s="131">
        <v>3979.48</v>
      </c>
      <c r="N15" s="75">
        <v>361</v>
      </c>
      <c r="O15" s="340"/>
      <c r="P15" s="75">
        <v>1717</v>
      </c>
      <c r="Q15" s="76">
        <f t="shared" si="0"/>
        <v>1356</v>
      </c>
      <c r="R15" s="76"/>
      <c r="S15" s="76"/>
      <c r="T15" s="309">
        <f aca="true" t="shared" si="1" ref="T15:T22">1000*(S15+R15+Q15)/M15</f>
        <v>340.7480374320263</v>
      </c>
      <c r="U15" s="217"/>
    </row>
    <row r="16" spans="2:21" ht="90" customHeight="1" thickBot="1">
      <c r="B16" s="498"/>
      <c r="C16" s="70" t="s">
        <v>2</v>
      </c>
      <c r="D16" s="71" t="s">
        <v>70</v>
      </c>
      <c r="E16" s="176" t="s">
        <v>109</v>
      </c>
      <c r="F16" s="153"/>
      <c r="G16" s="126">
        <v>42</v>
      </c>
      <c r="H16" s="516"/>
      <c r="I16" s="460"/>
      <c r="J16" s="132"/>
      <c r="K16" s="491"/>
      <c r="L16" s="133"/>
      <c r="M16" s="131">
        <v>5969.24</v>
      </c>
      <c r="N16" s="75">
        <v>4055</v>
      </c>
      <c r="O16" s="264"/>
      <c r="P16" s="75">
        <v>4945</v>
      </c>
      <c r="Q16" s="76">
        <f t="shared" si="0"/>
        <v>890</v>
      </c>
      <c r="R16" s="76"/>
      <c r="S16" s="76"/>
      <c r="T16" s="309">
        <f t="shared" si="1"/>
        <v>149.09770758086458</v>
      </c>
      <c r="U16" s="217"/>
    </row>
    <row r="17" spans="2:21" ht="90" customHeight="1" thickBot="1">
      <c r="B17" s="498"/>
      <c r="C17" s="70" t="s">
        <v>3</v>
      </c>
      <c r="D17" s="71" t="s">
        <v>71</v>
      </c>
      <c r="E17" s="174" t="s">
        <v>109</v>
      </c>
      <c r="F17" s="153"/>
      <c r="G17" s="126">
        <v>42</v>
      </c>
      <c r="H17" s="516"/>
      <c r="I17" s="460"/>
      <c r="J17" s="129"/>
      <c r="K17" s="491"/>
      <c r="L17" s="130"/>
      <c r="M17" s="131">
        <v>5969.22</v>
      </c>
      <c r="N17" s="75">
        <v>4628</v>
      </c>
      <c r="O17" s="264"/>
      <c r="P17" s="75">
        <v>6379</v>
      </c>
      <c r="Q17" s="76">
        <f t="shared" si="0"/>
        <v>1751</v>
      </c>
      <c r="R17" s="76"/>
      <c r="S17" s="76"/>
      <c r="T17" s="309">
        <f t="shared" si="1"/>
        <v>293.3381580843058</v>
      </c>
      <c r="U17" s="217"/>
    </row>
    <row r="18" spans="2:21" ht="90" customHeight="1" thickBot="1">
      <c r="B18" s="498"/>
      <c r="C18" s="70" t="s">
        <v>4</v>
      </c>
      <c r="D18" s="71" t="s">
        <v>72</v>
      </c>
      <c r="E18" s="177" t="s">
        <v>80</v>
      </c>
      <c r="F18" s="153"/>
      <c r="G18" s="126">
        <v>42</v>
      </c>
      <c r="H18" s="516"/>
      <c r="I18" s="460"/>
      <c r="J18" s="132"/>
      <c r="K18" s="491"/>
      <c r="L18" s="133"/>
      <c r="M18" s="131">
        <v>5969.23</v>
      </c>
      <c r="N18" s="75">
        <v>4037</v>
      </c>
      <c r="O18" s="264"/>
      <c r="P18" s="75">
        <v>5877</v>
      </c>
      <c r="Q18" s="76">
        <f t="shared" si="0"/>
        <v>1840</v>
      </c>
      <c r="R18" s="76"/>
      <c r="S18" s="76"/>
      <c r="T18" s="309">
        <f t="shared" si="1"/>
        <v>308.2474624030235</v>
      </c>
      <c r="U18" s="217"/>
    </row>
    <row r="19" spans="2:21" ht="90" customHeight="1" thickBot="1">
      <c r="B19" s="498"/>
      <c r="C19" s="416" t="s">
        <v>5</v>
      </c>
      <c r="D19" s="72" t="s">
        <v>73</v>
      </c>
      <c r="E19" s="178" t="s">
        <v>80</v>
      </c>
      <c r="F19" s="154"/>
      <c r="G19" s="121">
        <v>28</v>
      </c>
      <c r="H19" s="516"/>
      <c r="I19" s="460"/>
      <c r="J19" s="486"/>
      <c r="K19" s="491"/>
      <c r="L19" s="562"/>
      <c r="M19" s="134">
        <v>3979.48</v>
      </c>
      <c r="N19" s="77">
        <v>1445</v>
      </c>
      <c r="O19" s="265"/>
      <c r="P19" s="77">
        <v>1976</v>
      </c>
      <c r="Q19" s="76">
        <f t="shared" si="0"/>
        <v>531</v>
      </c>
      <c r="R19" s="78"/>
      <c r="S19" s="78"/>
      <c r="T19" s="310">
        <f t="shared" si="1"/>
        <v>133.43451908289526</v>
      </c>
      <c r="U19" s="217"/>
    </row>
    <row r="20" spans="2:21" ht="90" customHeight="1" thickBot="1">
      <c r="B20" s="498"/>
      <c r="C20" s="435"/>
      <c r="D20" s="73" t="s">
        <v>25</v>
      </c>
      <c r="E20" s="179" t="s">
        <v>80</v>
      </c>
      <c r="F20" s="155"/>
      <c r="G20" s="123"/>
      <c r="H20" s="516"/>
      <c r="I20" s="460"/>
      <c r="J20" s="487"/>
      <c r="K20" s="491"/>
      <c r="L20" s="563"/>
      <c r="M20" s="135">
        <v>241.5</v>
      </c>
      <c r="N20" s="79"/>
      <c r="O20" s="266"/>
      <c r="P20" s="79"/>
      <c r="Q20" s="76">
        <f t="shared" si="0"/>
        <v>0</v>
      </c>
      <c r="R20" s="80"/>
      <c r="S20" s="80">
        <f>SUM(P20-N20)</f>
        <v>0</v>
      </c>
      <c r="T20" s="311">
        <f t="shared" si="1"/>
        <v>0</v>
      </c>
      <c r="U20" s="217"/>
    </row>
    <row r="21" spans="2:21" ht="90" customHeight="1" thickBot="1">
      <c r="B21" s="498"/>
      <c r="C21" s="416" t="s">
        <v>6</v>
      </c>
      <c r="D21" s="72" t="s">
        <v>74</v>
      </c>
      <c r="E21" s="178" t="s">
        <v>80</v>
      </c>
      <c r="F21" s="154"/>
      <c r="G21" s="127">
        <v>42</v>
      </c>
      <c r="H21" s="516"/>
      <c r="I21" s="460"/>
      <c r="J21" s="488"/>
      <c r="K21" s="491"/>
      <c r="L21" s="495"/>
      <c r="M21" s="134">
        <v>5969.22</v>
      </c>
      <c r="N21" s="411">
        <v>2723</v>
      </c>
      <c r="O21" s="352"/>
      <c r="P21" s="411">
        <v>3823</v>
      </c>
      <c r="Q21" s="341">
        <f>((P21-N21)/(M21+M22))*M21</f>
        <v>1090.5545996292926</v>
      </c>
      <c r="R21" s="81"/>
      <c r="S21" s="81"/>
      <c r="T21" s="311">
        <f t="shared" si="1"/>
        <v>182.6963321220013</v>
      </c>
      <c r="U21" s="217"/>
    </row>
    <row r="22" spans="2:21" ht="90" customHeight="1" thickBot="1">
      <c r="B22" s="498"/>
      <c r="C22" s="512"/>
      <c r="D22" s="74" t="s">
        <v>26</v>
      </c>
      <c r="E22" s="180" t="s">
        <v>80</v>
      </c>
      <c r="F22" s="156"/>
      <c r="G22" s="128"/>
      <c r="H22" s="516"/>
      <c r="I22" s="460"/>
      <c r="J22" s="489"/>
      <c r="K22" s="492"/>
      <c r="L22" s="496"/>
      <c r="M22" s="136">
        <v>51.7</v>
      </c>
      <c r="N22" s="501"/>
      <c r="O22" s="404"/>
      <c r="P22" s="501"/>
      <c r="Q22" s="82"/>
      <c r="R22" s="82"/>
      <c r="S22" s="83">
        <f>(P21-N21)-Q21</f>
        <v>9.445400370707375</v>
      </c>
      <c r="T22" s="311">
        <f t="shared" si="1"/>
        <v>182.69633212199952</v>
      </c>
      <c r="U22" s="217"/>
    </row>
    <row r="23" spans="2:21" s="2" customFormat="1" ht="90.75" customHeight="1" thickBot="1" thickTop="1">
      <c r="B23" s="498"/>
      <c r="C23" s="346" t="s">
        <v>77</v>
      </c>
      <c r="D23" s="347"/>
      <c r="E23" s="348"/>
      <c r="F23" s="144"/>
      <c r="G23" s="125">
        <f>SUM(G14:G22)</f>
        <v>265</v>
      </c>
      <c r="H23" s="516"/>
      <c r="I23" s="403"/>
      <c r="J23" s="405">
        <f>SUM(M14:M22)</f>
        <v>37958.24</v>
      </c>
      <c r="K23" s="406"/>
      <c r="L23" s="407"/>
      <c r="M23" s="408"/>
      <c r="N23" s="113">
        <f>SUM(N14:N22)</f>
        <v>20633</v>
      </c>
      <c r="O23" s="267">
        <f>SUM(O14:O22)</f>
        <v>0</v>
      </c>
      <c r="P23" s="109">
        <f>SUM(P14:P22)</f>
        <v>29497</v>
      </c>
      <c r="Q23" s="110">
        <f>SUM(Q14:Q22)</f>
        <v>8854.554599629293</v>
      </c>
      <c r="R23" s="110"/>
      <c r="S23" s="210">
        <f>SUM(S14:S22)</f>
        <v>9.445400370707375</v>
      </c>
      <c r="T23" s="312">
        <f>1000*(S23+R23+Q23)/J23</f>
        <v>233.5197838466694</v>
      </c>
      <c r="U23" s="218"/>
    </row>
    <row r="24" spans="2:21" s="2" customFormat="1" ht="19.5" customHeight="1">
      <c r="B24" s="313"/>
      <c r="C24" s="354"/>
      <c r="D24" s="355"/>
      <c r="E24" s="355"/>
      <c r="F24" s="355"/>
      <c r="G24" s="355"/>
      <c r="H24" s="355"/>
      <c r="I24" s="355"/>
      <c r="J24" s="355"/>
      <c r="K24" s="355"/>
      <c r="L24" s="355"/>
      <c r="M24" s="355"/>
      <c r="N24" s="355"/>
      <c r="O24" s="355"/>
      <c r="P24" s="355"/>
      <c r="Q24" s="355"/>
      <c r="R24" s="355"/>
      <c r="S24" s="355"/>
      <c r="T24" s="356"/>
      <c r="U24" s="219"/>
    </row>
    <row r="25" spans="2:21" s="2" customFormat="1" ht="15.75" customHeight="1" thickBot="1">
      <c r="B25" s="462"/>
      <c r="C25" s="463"/>
      <c r="D25" s="463"/>
      <c r="E25" s="463"/>
      <c r="F25" s="463"/>
      <c r="G25" s="463"/>
      <c r="H25" s="463"/>
      <c r="I25" s="463"/>
      <c r="J25" s="463"/>
      <c r="K25" s="463"/>
      <c r="L25" s="463"/>
      <c r="M25" s="463"/>
      <c r="N25" s="463"/>
      <c r="O25" s="463"/>
      <c r="P25" s="463"/>
      <c r="Q25" s="463"/>
      <c r="R25" s="463"/>
      <c r="S25" s="463"/>
      <c r="T25" s="464"/>
      <c r="U25" s="219"/>
    </row>
    <row r="26" spans="1:21" s="11" customFormat="1" ht="51.75" customHeight="1" thickBot="1">
      <c r="A26" s="34"/>
      <c r="B26" s="465" t="s">
        <v>76</v>
      </c>
      <c r="C26" s="468" t="s">
        <v>76</v>
      </c>
      <c r="D26" s="469"/>
      <c r="E26" s="469"/>
      <c r="F26" s="469"/>
      <c r="G26" s="469"/>
      <c r="H26" s="469"/>
      <c r="I26" s="469"/>
      <c r="J26" s="469"/>
      <c r="K26" s="469"/>
      <c r="L26" s="469"/>
      <c r="M26" s="469"/>
      <c r="N26" s="469"/>
      <c r="O26" s="469"/>
      <c r="P26" s="469"/>
      <c r="Q26" s="469"/>
      <c r="R26" s="469"/>
      <c r="S26" s="469"/>
      <c r="T26" s="470"/>
      <c r="U26" s="220"/>
    </row>
    <row r="27" spans="1:21" ht="90" customHeight="1" thickBot="1">
      <c r="A27" s="25"/>
      <c r="B27" s="466"/>
      <c r="C27" s="70" t="s">
        <v>7</v>
      </c>
      <c r="D27" s="71" t="s">
        <v>75</v>
      </c>
      <c r="E27" s="177" t="s">
        <v>80</v>
      </c>
      <c r="F27" s="157"/>
      <c r="G27" s="184">
        <v>78</v>
      </c>
      <c r="H27" s="409"/>
      <c r="I27" s="401"/>
      <c r="J27" s="325"/>
      <c r="K27" s="349"/>
      <c r="L27" s="58"/>
      <c r="M27" s="131">
        <v>9826.92</v>
      </c>
      <c r="N27" s="75">
        <v>4403</v>
      </c>
      <c r="O27" s="264"/>
      <c r="P27" s="75">
        <v>7222</v>
      </c>
      <c r="Q27" s="76">
        <f aca="true" t="shared" si="2" ref="Q27:Q33">P27-N27</f>
        <v>2819</v>
      </c>
      <c r="R27" s="76"/>
      <c r="S27" s="76"/>
      <c r="T27" s="311">
        <f aca="true" t="shared" si="3" ref="T27:T42">1000*(S27+R27+Q27)/M27</f>
        <v>286.8650604665551</v>
      </c>
      <c r="U27" s="217"/>
    </row>
    <row r="28" spans="1:21" ht="90" customHeight="1" thickBot="1">
      <c r="A28" s="25"/>
      <c r="B28" s="466"/>
      <c r="C28" s="70" t="s">
        <v>8</v>
      </c>
      <c r="D28" s="71" t="s">
        <v>81</v>
      </c>
      <c r="E28" s="177" t="s">
        <v>80</v>
      </c>
      <c r="F28" s="157"/>
      <c r="G28" s="184">
        <v>33</v>
      </c>
      <c r="H28" s="410"/>
      <c r="I28" s="402"/>
      <c r="J28" s="48"/>
      <c r="K28" s="350"/>
      <c r="L28" s="62"/>
      <c r="M28" s="131">
        <v>4147.21</v>
      </c>
      <c r="N28" s="75">
        <v>1720</v>
      </c>
      <c r="O28" s="264"/>
      <c r="P28" s="75">
        <v>2694</v>
      </c>
      <c r="Q28" s="76">
        <f t="shared" si="2"/>
        <v>974</v>
      </c>
      <c r="R28" s="76"/>
      <c r="S28" s="76"/>
      <c r="T28" s="309">
        <f t="shared" si="3"/>
        <v>234.85668678460942</v>
      </c>
      <c r="U28" s="217"/>
    </row>
    <row r="29" spans="1:21" ht="90" customHeight="1" thickBot="1">
      <c r="A29" s="25"/>
      <c r="B29" s="466"/>
      <c r="C29" s="70" t="s">
        <v>9</v>
      </c>
      <c r="D29" s="71" t="s">
        <v>82</v>
      </c>
      <c r="E29" s="177" t="s">
        <v>80</v>
      </c>
      <c r="F29" s="157"/>
      <c r="G29" s="184">
        <v>56</v>
      </c>
      <c r="H29" s="410"/>
      <c r="I29" s="402"/>
      <c r="J29" s="49"/>
      <c r="K29" s="350"/>
      <c r="L29" s="58"/>
      <c r="M29" s="131">
        <v>7057.53</v>
      </c>
      <c r="N29" s="75">
        <v>3715</v>
      </c>
      <c r="O29" s="264"/>
      <c r="P29" s="75">
        <v>5764</v>
      </c>
      <c r="Q29" s="76">
        <f t="shared" si="2"/>
        <v>2049</v>
      </c>
      <c r="R29" s="76"/>
      <c r="S29" s="76"/>
      <c r="T29" s="309">
        <f t="shared" si="3"/>
        <v>290.3282026431344</v>
      </c>
      <c r="U29" s="217"/>
    </row>
    <row r="30" spans="1:21" ht="90" customHeight="1" thickBot="1">
      <c r="A30" s="25"/>
      <c r="B30" s="466"/>
      <c r="C30" s="70" t="s">
        <v>10</v>
      </c>
      <c r="D30" s="71" t="s">
        <v>83</v>
      </c>
      <c r="E30" s="177" t="s">
        <v>80</v>
      </c>
      <c r="F30" s="157"/>
      <c r="G30" s="184">
        <v>60</v>
      </c>
      <c r="H30" s="410"/>
      <c r="I30" s="402"/>
      <c r="J30" s="48"/>
      <c r="K30" s="350"/>
      <c r="L30" s="62"/>
      <c r="M30" s="131">
        <v>7538.85</v>
      </c>
      <c r="N30" s="75">
        <v>3749</v>
      </c>
      <c r="O30" s="264"/>
      <c r="P30" s="75">
        <v>5930</v>
      </c>
      <c r="Q30" s="76">
        <f t="shared" si="2"/>
        <v>2181</v>
      </c>
      <c r="R30" s="76"/>
      <c r="S30" s="76"/>
      <c r="T30" s="309">
        <f t="shared" si="3"/>
        <v>289.3014186513858</v>
      </c>
      <c r="U30" s="217"/>
    </row>
    <row r="31" spans="1:21" ht="90" customHeight="1" thickBot="1">
      <c r="A31" s="25"/>
      <c r="B31" s="466"/>
      <c r="C31" s="70" t="s">
        <v>11</v>
      </c>
      <c r="D31" s="71" t="s">
        <v>84</v>
      </c>
      <c r="E31" s="174" t="s">
        <v>109</v>
      </c>
      <c r="F31" s="157"/>
      <c r="G31" s="184">
        <v>32</v>
      </c>
      <c r="H31" s="410"/>
      <c r="I31" s="402"/>
      <c r="J31" s="49"/>
      <c r="K31" s="350"/>
      <c r="L31" s="58"/>
      <c r="M31" s="131">
        <v>4006.13</v>
      </c>
      <c r="N31" s="75">
        <v>1568</v>
      </c>
      <c r="O31" s="264"/>
      <c r="P31" s="75">
        <v>2533</v>
      </c>
      <c r="Q31" s="76">
        <f t="shared" si="2"/>
        <v>965</v>
      </c>
      <c r="R31" s="76"/>
      <c r="S31" s="76"/>
      <c r="T31" s="309">
        <f t="shared" si="3"/>
        <v>240.880850097226</v>
      </c>
      <c r="U31" s="217"/>
    </row>
    <row r="32" spans="1:21" ht="90" customHeight="1" thickBot="1">
      <c r="A32" s="25"/>
      <c r="B32" s="466"/>
      <c r="C32" s="70" t="s">
        <v>12</v>
      </c>
      <c r="D32" s="71" t="s">
        <v>85</v>
      </c>
      <c r="E32" s="174" t="s">
        <v>109</v>
      </c>
      <c r="F32" s="157"/>
      <c r="G32" s="184">
        <v>55</v>
      </c>
      <c r="H32" s="410"/>
      <c r="I32" s="402"/>
      <c r="J32" s="48"/>
      <c r="K32" s="350"/>
      <c r="L32" s="62"/>
      <c r="M32" s="131">
        <v>6916.81</v>
      </c>
      <c r="N32" s="75">
        <v>3220</v>
      </c>
      <c r="O32" s="264"/>
      <c r="P32" s="75">
        <v>4639</v>
      </c>
      <c r="Q32" s="76">
        <f t="shared" si="2"/>
        <v>1419</v>
      </c>
      <c r="R32" s="76"/>
      <c r="S32" s="76"/>
      <c r="T32" s="309">
        <f t="shared" si="3"/>
        <v>205.15237515559917</v>
      </c>
      <c r="U32" s="217"/>
    </row>
    <row r="33" spans="1:21" ht="90" customHeight="1" thickBot="1">
      <c r="A33" s="25"/>
      <c r="B33" s="466"/>
      <c r="C33" s="70" t="s">
        <v>13</v>
      </c>
      <c r="D33" s="71" t="s">
        <v>86</v>
      </c>
      <c r="E33" s="174" t="s">
        <v>109</v>
      </c>
      <c r="F33" s="157"/>
      <c r="G33" s="184">
        <v>56</v>
      </c>
      <c r="H33" s="410"/>
      <c r="I33" s="402"/>
      <c r="J33" s="49"/>
      <c r="K33" s="350"/>
      <c r="L33" s="58"/>
      <c r="M33" s="131">
        <v>7057.87</v>
      </c>
      <c r="N33" s="75">
        <v>1834</v>
      </c>
      <c r="O33" s="264"/>
      <c r="P33" s="75">
        <v>2469</v>
      </c>
      <c r="Q33" s="76">
        <f t="shared" si="2"/>
        <v>635</v>
      </c>
      <c r="R33" s="76"/>
      <c r="S33" s="76"/>
      <c r="T33" s="309">
        <f t="shared" si="3"/>
        <v>89.97048684659819</v>
      </c>
      <c r="U33" s="217"/>
    </row>
    <row r="34" spans="1:21" ht="90" customHeight="1">
      <c r="A34" s="25"/>
      <c r="B34" s="466"/>
      <c r="C34" s="416" t="s">
        <v>14</v>
      </c>
      <c r="D34" s="72" t="s">
        <v>87</v>
      </c>
      <c r="E34" s="178" t="s">
        <v>80</v>
      </c>
      <c r="F34" s="158"/>
      <c r="G34" s="185">
        <v>80</v>
      </c>
      <c r="H34" s="410"/>
      <c r="I34" s="402"/>
      <c r="J34" s="475"/>
      <c r="K34" s="350"/>
      <c r="L34" s="413"/>
      <c r="M34" s="134">
        <v>7981.6</v>
      </c>
      <c r="N34" s="411">
        <v>1371</v>
      </c>
      <c r="O34" s="352"/>
      <c r="P34" s="411">
        <v>2571</v>
      </c>
      <c r="Q34" s="81">
        <f>(P34-O34+O34-N34)*M34/SUM(M34:M38)</f>
        <v>901.7067423335927</v>
      </c>
      <c r="R34" s="81"/>
      <c r="S34" s="86"/>
      <c r="T34" s="359">
        <f t="shared" si="3"/>
        <v>112.97318110824806</v>
      </c>
      <c r="U34" s="217"/>
    </row>
    <row r="35" spans="1:21" ht="90" customHeight="1">
      <c r="A35" s="25"/>
      <c r="B35" s="466"/>
      <c r="C35" s="416"/>
      <c r="D35" s="84" t="s">
        <v>29</v>
      </c>
      <c r="E35" s="182" t="s">
        <v>80</v>
      </c>
      <c r="F35" s="159"/>
      <c r="G35" s="186"/>
      <c r="H35" s="410"/>
      <c r="I35" s="402"/>
      <c r="J35" s="350"/>
      <c r="K35" s="350"/>
      <c r="L35" s="413"/>
      <c r="M35" s="137">
        <v>320.76</v>
      </c>
      <c r="N35" s="411"/>
      <c r="O35" s="352"/>
      <c r="P35" s="411"/>
      <c r="Q35" s="87"/>
      <c r="R35" s="87">
        <f>(P34-O34+O34-N34)*M35/SUM(M34:M38)</f>
        <v>36.23727757228165</v>
      </c>
      <c r="S35" s="88"/>
      <c r="T35" s="361"/>
      <c r="U35" s="217"/>
    </row>
    <row r="36" spans="1:21" ht="90" customHeight="1">
      <c r="A36" s="25"/>
      <c r="B36" s="466"/>
      <c r="C36" s="416"/>
      <c r="D36" s="84" t="s">
        <v>30</v>
      </c>
      <c r="E36" s="182" t="s">
        <v>80</v>
      </c>
      <c r="F36" s="159"/>
      <c r="G36" s="186"/>
      <c r="H36" s="410"/>
      <c r="I36" s="402"/>
      <c r="J36" s="350"/>
      <c r="K36" s="350"/>
      <c r="L36" s="413"/>
      <c r="M36" s="137">
        <v>192</v>
      </c>
      <c r="N36" s="411"/>
      <c r="O36" s="352"/>
      <c r="P36" s="411"/>
      <c r="Q36" s="88"/>
      <c r="R36" s="88"/>
      <c r="S36" s="88">
        <f>(P34-O34+O34-N34)*M36/SUM(M34:M38)</f>
        <v>21.690850772783627</v>
      </c>
      <c r="T36" s="361"/>
      <c r="U36" s="217"/>
    </row>
    <row r="37" spans="1:21" ht="90" customHeight="1">
      <c r="A37" s="25"/>
      <c r="B37" s="466"/>
      <c r="C37" s="416"/>
      <c r="D37" s="84" t="s">
        <v>31</v>
      </c>
      <c r="E37" s="182" t="s">
        <v>80</v>
      </c>
      <c r="F37" s="159"/>
      <c r="G37" s="186"/>
      <c r="H37" s="410"/>
      <c r="I37" s="402"/>
      <c r="J37" s="350"/>
      <c r="K37" s="350"/>
      <c r="L37" s="413"/>
      <c r="M37" s="137">
        <v>1590.6</v>
      </c>
      <c r="N37" s="411"/>
      <c r="O37" s="352"/>
      <c r="P37" s="411"/>
      <c r="Q37" s="88"/>
      <c r="R37" s="88"/>
      <c r="S37" s="88">
        <f>(P34-O34+O34-N34)*M37/SUM(M34:M38)</f>
        <v>179.69514187077937</v>
      </c>
      <c r="T37" s="361"/>
      <c r="U37" s="217"/>
    </row>
    <row r="38" spans="1:21" ht="90" customHeight="1">
      <c r="A38" s="25"/>
      <c r="B38" s="466"/>
      <c r="C38" s="416"/>
      <c r="D38" s="84" t="s">
        <v>32</v>
      </c>
      <c r="E38" s="182" t="s">
        <v>80</v>
      </c>
      <c r="F38" s="159"/>
      <c r="G38" s="186"/>
      <c r="H38" s="410"/>
      <c r="I38" s="402"/>
      <c r="J38" s="350"/>
      <c r="K38" s="350"/>
      <c r="L38" s="413"/>
      <c r="M38" s="137">
        <v>537.03</v>
      </c>
      <c r="N38" s="411"/>
      <c r="O38" s="352"/>
      <c r="P38" s="411"/>
      <c r="Q38" s="88"/>
      <c r="R38" s="88"/>
      <c r="S38" s="88">
        <f>(P34-O34+O34-N34)*M38/SUM(M34:M38)</f>
        <v>60.66998745056246</v>
      </c>
      <c r="T38" s="361"/>
      <c r="U38" s="217"/>
    </row>
    <row r="39" spans="1:21" ht="90" customHeight="1" thickBot="1">
      <c r="A39" s="25"/>
      <c r="B39" s="466"/>
      <c r="C39" s="435"/>
      <c r="D39" s="504" t="s">
        <v>100</v>
      </c>
      <c r="E39" s="505"/>
      <c r="F39" s="160"/>
      <c r="G39" s="187">
        <f>SUM(G34:G38)</f>
        <v>80</v>
      </c>
      <c r="H39" s="410"/>
      <c r="I39" s="402"/>
      <c r="J39" s="476"/>
      <c r="K39" s="350"/>
      <c r="L39" s="414"/>
      <c r="M39" s="135"/>
      <c r="N39" s="412"/>
      <c r="O39" s="353"/>
      <c r="P39" s="412"/>
      <c r="Q39" s="444">
        <f>SUM(Q34:Q38)+SUM(S34:S38)+SUM(R34:R38)</f>
        <v>1200</v>
      </c>
      <c r="R39" s="445"/>
      <c r="S39" s="446"/>
      <c r="T39" s="360"/>
      <c r="U39" s="221"/>
    </row>
    <row r="40" spans="1:21" ht="90" customHeight="1">
      <c r="A40" s="25"/>
      <c r="B40" s="466"/>
      <c r="C40" s="326"/>
      <c r="D40" s="85" t="s">
        <v>135</v>
      </c>
      <c r="E40" s="517" t="s">
        <v>80</v>
      </c>
      <c r="F40" s="331"/>
      <c r="G40" s="332"/>
      <c r="H40" s="410"/>
      <c r="I40" s="402"/>
      <c r="J40" s="328"/>
      <c r="K40" s="350"/>
      <c r="L40" s="329"/>
      <c r="M40" s="333">
        <v>207</v>
      </c>
      <c r="N40" s="327">
        <v>68</v>
      </c>
      <c r="O40" s="337"/>
      <c r="P40" s="327">
        <v>130</v>
      </c>
      <c r="Q40" s="338"/>
      <c r="R40" s="339">
        <f>P40-N40</f>
        <v>62</v>
      </c>
      <c r="S40" s="334"/>
      <c r="T40" s="330"/>
      <c r="U40" s="221"/>
    </row>
    <row r="41" spans="1:21" ht="90" customHeight="1">
      <c r="A41" s="25"/>
      <c r="B41" s="466"/>
      <c r="C41" s="67"/>
      <c r="D41" s="85" t="s">
        <v>104</v>
      </c>
      <c r="E41" s="518"/>
      <c r="F41" s="158"/>
      <c r="G41" s="185"/>
      <c r="H41" s="410"/>
      <c r="I41" s="402"/>
      <c r="J41" s="499"/>
      <c r="K41" s="350"/>
      <c r="L41" s="61"/>
      <c r="M41" s="335">
        <v>1543</v>
      </c>
      <c r="N41" s="336">
        <v>18</v>
      </c>
      <c r="O41" s="342"/>
      <c r="P41" s="336">
        <v>191</v>
      </c>
      <c r="Q41" s="94"/>
      <c r="R41" s="94">
        <f>(O41-N41)+P41</f>
        <v>173</v>
      </c>
      <c r="S41" s="89"/>
      <c r="T41" s="314">
        <f t="shared" si="3"/>
        <v>112.11924821775762</v>
      </c>
      <c r="U41" s="217"/>
    </row>
    <row r="42" spans="1:21" ht="90" customHeight="1" thickBot="1">
      <c r="A42" s="25"/>
      <c r="B42" s="466"/>
      <c r="C42" s="502" t="s">
        <v>103</v>
      </c>
      <c r="D42" s="503"/>
      <c r="E42" s="182" t="s">
        <v>80</v>
      </c>
      <c r="F42" s="161"/>
      <c r="G42" s="188"/>
      <c r="H42" s="410"/>
      <c r="I42" s="402"/>
      <c r="J42" s="500"/>
      <c r="K42" s="351"/>
      <c r="L42" s="50"/>
      <c r="M42" s="136">
        <v>3927</v>
      </c>
      <c r="N42" s="90">
        <v>1900</v>
      </c>
      <c r="O42" s="268"/>
      <c r="P42" s="90">
        <v>2937</v>
      </c>
      <c r="Q42" s="80"/>
      <c r="R42" s="80">
        <f>(P42-N42)-(R41+R40)</f>
        <v>802</v>
      </c>
      <c r="S42" s="91"/>
      <c r="T42" s="315">
        <f t="shared" si="3"/>
        <v>204.227145403616</v>
      </c>
      <c r="U42" s="217"/>
    </row>
    <row r="43" spans="1:21" s="2" customFormat="1" ht="90" customHeight="1" thickBot="1" thickTop="1">
      <c r="A43" s="35"/>
      <c r="B43" s="466"/>
      <c r="C43" s="457" t="s">
        <v>79</v>
      </c>
      <c r="D43" s="458"/>
      <c r="E43" s="458"/>
      <c r="F43" s="144"/>
      <c r="G43" s="189">
        <f>SUM(G27:G42)-G34</f>
        <v>450</v>
      </c>
      <c r="H43" s="410"/>
      <c r="I43" s="403"/>
      <c r="J43" s="405">
        <f>SUM(M27:M42)</f>
        <v>62850.310000000005</v>
      </c>
      <c r="K43" s="406"/>
      <c r="L43" s="407"/>
      <c r="M43" s="408"/>
      <c r="N43" s="109">
        <f>SUM(N27:N42)</f>
        <v>23566</v>
      </c>
      <c r="O43" s="269"/>
      <c r="P43" s="109">
        <f>SUM(P27:P42)</f>
        <v>37080</v>
      </c>
      <c r="Q43" s="110">
        <f>SUM(Q27:Q42)-Q39</f>
        <v>11943.706742333592</v>
      </c>
      <c r="R43" s="110">
        <f>SUM(R27:R42)</f>
        <v>1073.2372775722815</v>
      </c>
      <c r="S43" s="110">
        <f>SUM(S27:S42)</f>
        <v>262.05598009412546</v>
      </c>
      <c r="T43" s="312">
        <f>1000*(S43+R43+Q43)/J43</f>
        <v>211.27978525483803</v>
      </c>
      <c r="U43" s="218"/>
    </row>
    <row r="44" spans="1:21" s="2" customFormat="1" ht="13.5" customHeight="1">
      <c r="A44" s="35"/>
      <c r="B44" s="467"/>
      <c r="C44" s="450"/>
      <c r="D44" s="355"/>
      <c r="E44" s="355"/>
      <c r="F44" s="355"/>
      <c r="G44" s="355"/>
      <c r="H44" s="355"/>
      <c r="I44" s="355"/>
      <c r="J44" s="355"/>
      <c r="K44" s="355"/>
      <c r="L44" s="355"/>
      <c r="M44" s="355"/>
      <c r="N44" s="355"/>
      <c r="O44" s="355"/>
      <c r="P44" s="355"/>
      <c r="Q44" s="355"/>
      <c r="R44" s="355"/>
      <c r="S44" s="355"/>
      <c r="T44" s="356"/>
      <c r="U44" s="218"/>
    </row>
    <row r="45" spans="2:21" s="2" customFormat="1" ht="9" customHeight="1" thickBot="1">
      <c r="B45" s="316"/>
      <c r="C45" s="33"/>
      <c r="D45" s="32"/>
      <c r="E45" s="32"/>
      <c r="F45" s="32"/>
      <c r="G45" s="32"/>
      <c r="H45" s="32"/>
      <c r="I45" s="32"/>
      <c r="J45" s="32"/>
      <c r="K45" s="32"/>
      <c r="L45" s="32"/>
      <c r="M45" s="32"/>
      <c r="N45" s="32"/>
      <c r="O45" s="270"/>
      <c r="P45" s="32"/>
      <c r="Q45" s="32"/>
      <c r="R45" s="32"/>
      <c r="S45" s="32"/>
      <c r="T45" s="317"/>
      <c r="U45" s="218"/>
    </row>
    <row r="46" spans="2:21" s="13" customFormat="1" ht="43.5" customHeight="1" thickBot="1">
      <c r="B46" s="564" t="s">
        <v>78</v>
      </c>
      <c r="C46" s="569" t="s">
        <v>67</v>
      </c>
      <c r="D46" s="570"/>
      <c r="E46" s="570"/>
      <c r="F46" s="570"/>
      <c r="G46" s="570"/>
      <c r="H46" s="570"/>
      <c r="I46" s="570"/>
      <c r="J46" s="570"/>
      <c r="K46" s="570"/>
      <c r="L46" s="570"/>
      <c r="M46" s="570"/>
      <c r="N46" s="570"/>
      <c r="O46" s="570"/>
      <c r="P46" s="570"/>
      <c r="Q46" s="570"/>
      <c r="R46" s="570"/>
      <c r="S46" s="570"/>
      <c r="T46" s="571"/>
      <c r="U46" s="222"/>
    </row>
    <row r="47" spans="2:21" ht="90" customHeight="1" thickBot="1">
      <c r="B47" s="565"/>
      <c r="C47" s="455" t="s">
        <v>127</v>
      </c>
      <c r="D47" s="456"/>
      <c r="E47" s="453" t="s">
        <v>124</v>
      </c>
      <c r="F47" s="454"/>
      <c r="G47" s="260"/>
      <c r="H47" s="442"/>
      <c r="I47" s="459"/>
      <c r="J47" s="451"/>
      <c r="K47" s="390"/>
      <c r="L47" s="228"/>
      <c r="M47" s="232">
        <v>45</v>
      </c>
      <c r="N47" s="259">
        <v>24</v>
      </c>
      <c r="O47" s="271"/>
      <c r="P47" s="259">
        <v>30</v>
      </c>
      <c r="Q47" s="76">
        <f>P47-N47</f>
        <v>6</v>
      </c>
      <c r="R47" s="261"/>
      <c r="S47" s="261"/>
      <c r="T47" s="314">
        <f>1000*(S47+R47+Q47)/M47</f>
        <v>133.33333333333334</v>
      </c>
      <c r="U47" s="217"/>
    </row>
    <row r="48" spans="2:21" ht="90" customHeight="1" thickBot="1">
      <c r="B48" s="565"/>
      <c r="C48" s="415" t="s">
        <v>123</v>
      </c>
      <c r="D48" s="92" t="s">
        <v>89</v>
      </c>
      <c r="E48" s="233" t="s">
        <v>80</v>
      </c>
      <c r="F48" s="162"/>
      <c r="G48" s="212">
        <v>24</v>
      </c>
      <c r="H48" s="442"/>
      <c r="I48" s="459"/>
      <c r="J48" s="451"/>
      <c r="K48" s="390"/>
      <c r="L48" s="15"/>
      <c r="M48" s="232">
        <v>3861.6</v>
      </c>
      <c r="N48" s="101">
        <v>2197</v>
      </c>
      <c r="O48" s="344">
        <v>2263</v>
      </c>
      <c r="P48" s="101">
        <v>820</v>
      </c>
      <c r="Q48" s="76">
        <f>O48-N48+820</f>
        <v>886</v>
      </c>
      <c r="R48" s="146"/>
      <c r="S48" s="78"/>
      <c r="T48" s="314">
        <f>1000*(S48+R48+Q48)/M48</f>
        <v>229.43857468406878</v>
      </c>
      <c r="U48" s="217"/>
    </row>
    <row r="49" spans="2:21" ht="90" customHeight="1" thickBot="1">
      <c r="B49" s="565"/>
      <c r="C49" s="416"/>
      <c r="D49" s="84" t="s">
        <v>90</v>
      </c>
      <c r="E49" s="182" t="s">
        <v>80</v>
      </c>
      <c r="F49" s="163"/>
      <c r="G49" s="117">
        <v>8</v>
      </c>
      <c r="H49" s="443"/>
      <c r="I49" s="460"/>
      <c r="J49" s="451"/>
      <c r="K49" s="391"/>
      <c r="L49" s="15"/>
      <c r="M49" s="137">
        <v>1264.8</v>
      </c>
      <c r="N49" s="101">
        <v>884</v>
      </c>
      <c r="O49" s="273"/>
      <c r="P49" s="101">
        <v>1110</v>
      </c>
      <c r="Q49" s="76">
        <f aca="true" t="shared" si="4" ref="Q49:Q57">P49-N49</f>
        <v>226</v>
      </c>
      <c r="R49" s="94"/>
      <c r="S49" s="94"/>
      <c r="T49" s="314">
        <f aca="true" t="shared" si="5" ref="T49:T57">1000*(S49+R49+Q49)/M49</f>
        <v>178.6843769765971</v>
      </c>
      <c r="U49" s="217"/>
    </row>
    <row r="50" spans="2:21" ht="90" customHeight="1" thickBot="1">
      <c r="B50" s="565"/>
      <c r="C50" s="416"/>
      <c r="D50" s="84" t="s">
        <v>91</v>
      </c>
      <c r="E50" s="182" t="s">
        <v>80</v>
      </c>
      <c r="F50" s="163"/>
      <c r="G50" s="117">
        <v>8</v>
      </c>
      <c r="H50" s="443"/>
      <c r="I50" s="460"/>
      <c r="J50" s="451"/>
      <c r="K50" s="391"/>
      <c r="L50" s="15"/>
      <c r="M50" s="137">
        <v>1264.8</v>
      </c>
      <c r="N50" s="93">
        <v>880</v>
      </c>
      <c r="O50" s="274"/>
      <c r="P50" s="93">
        <v>1139</v>
      </c>
      <c r="Q50" s="76">
        <f t="shared" si="4"/>
        <v>259</v>
      </c>
      <c r="R50" s="94"/>
      <c r="S50" s="94"/>
      <c r="T50" s="314">
        <f t="shared" si="5"/>
        <v>204.775458570525</v>
      </c>
      <c r="U50" s="217"/>
    </row>
    <row r="51" spans="2:21" ht="90" customHeight="1" thickBot="1">
      <c r="B51" s="565"/>
      <c r="C51" s="416"/>
      <c r="D51" s="84" t="s">
        <v>92</v>
      </c>
      <c r="E51" s="182" t="s">
        <v>80</v>
      </c>
      <c r="F51" s="163"/>
      <c r="G51" s="117">
        <v>8</v>
      </c>
      <c r="H51" s="443"/>
      <c r="I51" s="460"/>
      <c r="J51" s="451"/>
      <c r="K51" s="391"/>
      <c r="L51" s="15"/>
      <c r="M51" s="137">
        <v>1264.8</v>
      </c>
      <c r="N51" s="93">
        <v>952</v>
      </c>
      <c r="O51" s="274"/>
      <c r="P51" s="93">
        <v>1208</v>
      </c>
      <c r="Q51" s="76">
        <f t="shared" si="4"/>
        <v>256</v>
      </c>
      <c r="R51" s="94"/>
      <c r="S51" s="94"/>
      <c r="T51" s="314">
        <f t="shared" si="5"/>
        <v>202.4035420619861</v>
      </c>
      <c r="U51" s="217"/>
    </row>
    <row r="52" spans="2:21" ht="90" customHeight="1" thickBot="1">
      <c r="B52" s="565"/>
      <c r="C52" s="416"/>
      <c r="D52" s="84" t="s">
        <v>93</v>
      </c>
      <c r="E52" s="182" t="s">
        <v>80</v>
      </c>
      <c r="F52" s="192" t="s">
        <v>116</v>
      </c>
      <c r="G52" s="117">
        <v>8</v>
      </c>
      <c r="H52" s="443"/>
      <c r="I52" s="460"/>
      <c r="J52" s="451"/>
      <c r="K52" s="391"/>
      <c r="L52" s="15"/>
      <c r="M52" s="137">
        <v>1264.8</v>
      </c>
      <c r="N52" s="102">
        <v>434</v>
      </c>
      <c r="O52" s="274"/>
      <c r="P52" s="102">
        <v>627</v>
      </c>
      <c r="Q52" s="76">
        <f t="shared" si="4"/>
        <v>193</v>
      </c>
      <c r="R52" s="94"/>
      <c r="S52" s="94"/>
      <c r="T52" s="314">
        <f t="shared" si="5"/>
        <v>152.5932953826692</v>
      </c>
      <c r="U52" s="217"/>
    </row>
    <row r="53" spans="2:21" ht="90" customHeight="1" thickBot="1">
      <c r="B53" s="565"/>
      <c r="C53" s="416"/>
      <c r="D53" s="84" t="s">
        <v>94</v>
      </c>
      <c r="E53" s="182" t="s">
        <v>80</v>
      </c>
      <c r="F53" s="192" t="s">
        <v>116</v>
      </c>
      <c r="G53" s="117">
        <v>8</v>
      </c>
      <c r="H53" s="443"/>
      <c r="I53" s="460"/>
      <c r="J53" s="451"/>
      <c r="K53" s="391"/>
      <c r="L53" s="15"/>
      <c r="M53" s="137">
        <v>1264.8</v>
      </c>
      <c r="N53" s="93">
        <v>471</v>
      </c>
      <c r="O53" s="274"/>
      <c r="P53" s="93">
        <v>673</v>
      </c>
      <c r="Q53" s="76">
        <f t="shared" si="4"/>
        <v>202</v>
      </c>
      <c r="R53" s="94"/>
      <c r="S53" s="94"/>
      <c r="T53" s="314">
        <f t="shared" si="5"/>
        <v>159.7090449082859</v>
      </c>
      <c r="U53" s="217"/>
    </row>
    <row r="54" spans="2:21" ht="90" customHeight="1" thickBot="1">
      <c r="B54" s="565"/>
      <c r="C54" s="416"/>
      <c r="D54" s="84" t="s">
        <v>95</v>
      </c>
      <c r="E54" s="182" t="s">
        <v>80</v>
      </c>
      <c r="F54" s="192" t="s">
        <v>116</v>
      </c>
      <c r="G54" s="117">
        <v>8</v>
      </c>
      <c r="H54" s="443"/>
      <c r="I54" s="460"/>
      <c r="J54" s="451"/>
      <c r="K54" s="391"/>
      <c r="L54" s="15"/>
      <c r="M54" s="137">
        <v>1264.8</v>
      </c>
      <c r="N54" s="93">
        <v>495</v>
      </c>
      <c r="O54" s="274"/>
      <c r="P54" s="93">
        <v>695</v>
      </c>
      <c r="Q54" s="76">
        <f t="shared" si="4"/>
        <v>200</v>
      </c>
      <c r="R54" s="94"/>
      <c r="S54" s="94"/>
      <c r="T54" s="314">
        <f t="shared" si="5"/>
        <v>158.12776723592663</v>
      </c>
      <c r="U54" s="217"/>
    </row>
    <row r="55" spans="2:21" ht="90" customHeight="1" thickBot="1">
      <c r="B55" s="565"/>
      <c r="C55" s="416"/>
      <c r="D55" s="84" t="s">
        <v>49</v>
      </c>
      <c r="E55" s="182" t="s">
        <v>80</v>
      </c>
      <c r="F55" s="163"/>
      <c r="G55" s="117">
        <v>8</v>
      </c>
      <c r="H55" s="443"/>
      <c r="I55" s="460"/>
      <c r="J55" s="451"/>
      <c r="K55" s="391"/>
      <c r="L55" s="15"/>
      <c r="M55" s="137">
        <v>1264.8</v>
      </c>
      <c r="N55" s="93">
        <v>559</v>
      </c>
      <c r="O55" s="274"/>
      <c r="P55" s="93">
        <v>818</v>
      </c>
      <c r="Q55" s="76">
        <f t="shared" si="4"/>
        <v>259</v>
      </c>
      <c r="R55" s="94"/>
      <c r="S55" s="94"/>
      <c r="T55" s="314">
        <f t="shared" si="5"/>
        <v>204.775458570525</v>
      </c>
      <c r="U55" s="217"/>
    </row>
    <row r="56" spans="2:21" ht="90" customHeight="1" thickBot="1">
      <c r="B56" s="565"/>
      <c r="C56" s="416"/>
      <c r="D56" s="84" t="s">
        <v>48</v>
      </c>
      <c r="E56" s="182" t="s">
        <v>80</v>
      </c>
      <c r="F56" s="163"/>
      <c r="G56" s="117">
        <v>8</v>
      </c>
      <c r="H56" s="443"/>
      <c r="I56" s="460"/>
      <c r="J56" s="451"/>
      <c r="K56" s="391"/>
      <c r="L56" s="15"/>
      <c r="M56" s="137">
        <v>1264.8</v>
      </c>
      <c r="N56" s="102">
        <v>998</v>
      </c>
      <c r="O56" s="272"/>
      <c r="P56" s="102">
        <v>1406</v>
      </c>
      <c r="Q56" s="76">
        <f t="shared" si="4"/>
        <v>408</v>
      </c>
      <c r="R56" s="94"/>
      <c r="S56" s="94"/>
      <c r="T56" s="314">
        <f t="shared" si="5"/>
        <v>322.5806451612903</v>
      </c>
      <c r="U56" s="223"/>
    </row>
    <row r="57" spans="2:20" ht="90" customHeight="1" thickBot="1">
      <c r="B57" s="565"/>
      <c r="C57" s="416"/>
      <c r="D57" s="74" t="s">
        <v>50</v>
      </c>
      <c r="E57" s="180" t="s">
        <v>80</v>
      </c>
      <c r="F57" s="164"/>
      <c r="G57" s="118">
        <v>8</v>
      </c>
      <c r="H57" s="443"/>
      <c r="I57" s="460"/>
      <c r="J57" s="452"/>
      <c r="K57" s="392"/>
      <c r="L57" s="38"/>
      <c r="M57" s="136">
        <v>1264.8</v>
      </c>
      <c r="N57" s="95">
        <v>2089</v>
      </c>
      <c r="O57" s="275"/>
      <c r="P57" s="95">
        <v>2365</v>
      </c>
      <c r="Q57" s="76">
        <f t="shared" si="4"/>
        <v>276</v>
      </c>
      <c r="R57" s="147"/>
      <c r="S57" s="96"/>
      <c r="T57" s="314">
        <f t="shared" si="5"/>
        <v>218.21631878557875</v>
      </c>
    </row>
    <row r="58" spans="2:21" ht="90" customHeight="1" thickBot="1" thickTop="1">
      <c r="B58" s="565"/>
      <c r="C58" s="416"/>
      <c r="D58" s="364" t="s">
        <v>66</v>
      </c>
      <c r="E58" s="365"/>
      <c r="F58" s="240"/>
      <c r="G58" s="241">
        <f>SUM(G48:G57)</f>
        <v>96</v>
      </c>
      <c r="H58" s="443"/>
      <c r="I58" s="460"/>
      <c r="J58" s="471">
        <f>SUM(M47:M57)</f>
        <v>15289.799999999996</v>
      </c>
      <c r="K58" s="472"/>
      <c r="L58" s="483"/>
      <c r="M58" s="484"/>
      <c r="N58" s="111">
        <f>SUM(N47:N57)</f>
        <v>9983</v>
      </c>
      <c r="O58" s="276">
        <f>SUM(O47:O57)</f>
        <v>2263</v>
      </c>
      <c r="P58" s="112">
        <f>SUM(P47:P57)</f>
        <v>10891</v>
      </c>
      <c r="Q58" s="111">
        <f>SUM(Q47:Q57)</f>
        <v>3171</v>
      </c>
      <c r="R58" s="513"/>
      <c r="S58" s="514"/>
      <c r="T58" s="318">
        <f>1000*Q58/J58</f>
        <v>207.3931640701645</v>
      </c>
      <c r="U58" s="217"/>
    </row>
    <row r="59" spans="2:21" ht="90" customHeight="1" thickBot="1">
      <c r="B59" s="565"/>
      <c r="C59" s="430" t="s">
        <v>133</v>
      </c>
      <c r="D59" s="243" t="s">
        <v>51</v>
      </c>
      <c r="E59" s="182" t="s">
        <v>80</v>
      </c>
      <c r="F59" s="163"/>
      <c r="G59" s="117">
        <v>8</v>
      </c>
      <c r="H59" s="443"/>
      <c r="I59" s="460"/>
      <c r="J59" s="47"/>
      <c r="K59" s="391"/>
      <c r="L59" s="362"/>
      <c r="M59" s="137">
        <v>1264.8</v>
      </c>
      <c r="N59" s="93">
        <v>979</v>
      </c>
      <c r="O59" s="272"/>
      <c r="P59" s="93">
        <v>1200</v>
      </c>
      <c r="Q59" s="76">
        <f>P59-N59</f>
        <v>221</v>
      </c>
      <c r="R59" s="94"/>
      <c r="S59" s="94"/>
      <c r="T59" s="319">
        <f>1000*(S59+R59+Q59)/M59</f>
        <v>174.73118279569894</v>
      </c>
      <c r="U59" s="217"/>
    </row>
    <row r="60" spans="2:21" ht="90" customHeight="1" thickBot="1">
      <c r="B60" s="565"/>
      <c r="C60" s="431"/>
      <c r="D60" s="244" t="s">
        <v>52</v>
      </c>
      <c r="E60" s="180" t="s">
        <v>80</v>
      </c>
      <c r="F60" s="164"/>
      <c r="G60" s="118">
        <v>8</v>
      </c>
      <c r="H60" s="443"/>
      <c r="I60" s="460"/>
      <c r="J60" s="51"/>
      <c r="K60" s="392"/>
      <c r="L60" s="363"/>
      <c r="M60" s="136">
        <v>1264.8</v>
      </c>
      <c r="N60" s="95">
        <v>897</v>
      </c>
      <c r="O60" s="272"/>
      <c r="P60" s="95">
        <v>1189</v>
      </c>
      <c r="Q60" s="76">
        <f>P60-N60</f>
        <v>292</v>
      </c>
      <c r="R60" s="147"/>
      <c r="S60" s="96"/>
      <c r="T60" s="319">
        <f>1000*(S60+R60+Q60)/M60</f>
        <v>230.86654016445289</v>
      </c>
      <c r="U60" s="224"/>
    </row>
    <row r="61" spans="2:21" ht="90" customHeight="1" thickBot="1" thickTop="1">
      <c r="B61" s="565"/>
      <c r="C61" s="432"/>
      <c r="D61" s="389" t="s">
        <v>66</v>
      </c>
      <c r="E61" s="365"/>
      <c r="F61" s="165"/>
      <c r="G61" s="241">
        <f>SUM(G59:G60)</f>
        <v>16</v>
      </c>
      <c r="H61" s="443"/>
      <c r="I61" s="460"/>
      <c r="J61" s="436">
        <f>SUM(M59:M60)</f>
        <v>2529.6</v>
      </c>
      <c r="K61" s="437"/>
      <c r="L61" s="438"/>
      <c r="M61" s="439"/>
      <c r="N61" s="111">
        <f>SUM(N59:N60)</f>
        <v>1876</v>
      </c>
      <c r="O61" s="276">
        <f>SUM(O59:O60)</f>
        <v>0</v>
      </c>
      <c r="P61" s="112">
        <f>SUM(P59:P60)</f>
        <v>2389</v>
      </c>
      <c r="Q61" s="111">
        <f>SUM(Q59:Q60)</f>
        <v>513</v>
      </c>
      <c r="R61" s="513"/>
      <c r="S61" s="514"/>
      <c r="T61" s="318">
        <f>1000*Q61/J61</f>
        <v>202.7988614800759</v>
      </c>
      <c r="U61" s="221"/>
    </row>
    <row r="62" spans="2:21" ht="90" customHeight="1" thickBot="1">
      <c r="B62" s="565"/>
      <c r="C62" s="98" t="s">
        <v>15</v>
      </c>
      <c r="D62" s="69" t="s">
        <v>16</v>
      </c>
      <c r="E62" s="179" t="s">
        <v>98</v>
      </c>
      <c r="F62" s="166"/>
      <c r="G62" s="119">
        <v>85</v>
      </c>
      <c r="H62" s="443"/>
      <c r="I62" s="460"/>
      <c r="J62" s="242"/>
      <c r="K62" s="390"/>
      <c r="L62" s="58"/>
      <c r="M62" s="254">
        <v>11989</v>
      </c>
      <c r="N62" s="235">
        <v>0</v>
      </c>
      <c r="O62" s="277">
        <v>178</v>
      </c>
      <c r="P62" s="235">
        <v>2318</v>
      </c>
      <c r="Q62" s="76">
        <f>O62-N62+P62</f>
        <v>2496</v>
      </c>
      <c r="R62" s="100"/>
      <c r="S62" s="100"/>
      <c r="T62" s="320">
        <f>1000*(S62+Q62)/M62</f>
        <v>208.1908416048044</v>
      </c>
      <c r="U62" s="217"/>
    </row>
    <row r="63" spans="2:21" ht="90" customHeight="1" thickBot="1">
      <c r="B63" s="565"/>
      <c r="C63" s="99" t="s">
        <v>17</v>
      </c>
      <c r="D63" s="71" t="s">
        <v>18</v>
      </c>
      <c r="E63" s="177" t="s">
        <v>98</v>
      </c>
      <c r="F63" s="60"/>
      <c r="G63" s="120">
        <v>60</v>
      </c>
      <c r="H63" s="443"/>
      <c r="I63" s="460"/>
      <c r="J63" s="15"/>
      <c r="K63" s="391"/>
      <c r="L63" s="59"/>
      <c r="M63" s="253">
        <v>8258.67</v>
      </c>
      <c r="N63" s="75">
        <v>0</v>
      </c>
      <c r="O63" s="264"/>
      <c r="P63" s="75">
        <v>1205</v>
      </c>
      <c r="Q63" s="76">
        <f>P63-N63</f>
        <v>1205</v>
      </c>
      <c r="R63" s="76"/>
      <c r="S63" s="76"/>
      <c r="T63" s="311">
        <f>1000*(S63+Q63)/M63</f>
        <v>145.90727078331014</v>
      </c>
      <c r="U63" s="217"/>
    </row>
    <row r="64" spans="2:21" ht="90" customHeight="1" thickBot="1">
      <c r="B64" s="565"/>
      <c r="C64" s="415" t="s">
        <v>19</v>
      </c>
      <c r="D64" s="230" t="s">
        <v>20</v>
      </c>
      <c r="E64" s="481" t="s">
        <v>98</v>
      </c>
      <c r="F64" s="387"/>
      <c r="G64" s="420">
        <v>100</v>
      </c>
      <c r="H64" s="443"/>
      <c r="I64" s="460"/>
      <c r="J64" s="53"/>
      <c r="K64" s="391"/>
      <c r="L64" s="60"/>
      <c r="M64" s="251">
        <v>14580</v>
      </c>
      <c r="N64" s="357">
        <v>0</v>
      </c>
      <c r="O64" s="371"/>
      <c r="P64" s="357">
        <v>4059</v>
      </c>
      <c r="Q64" s="76">
        <f>P64-O64+O64-N64-S65</f>
        <v>4021.761467889908</v>
      </c>
      <c r="R64" s="229"/>
      <c r="S64" s="229"/>
      <c r="T64" s="359">
        <f>1000*(R64+S64+Q64+S65+R65+Q65)/(M64+M65)</f>
        <v>275.84097859327215</v>
      </c>
      <c r="U64" s="217"/>
    </row>
    <row r="65" spans="2:21" ht="90" customHeight="1" thickBot="1">
      <c r="B65" s="565"/>
      <c r="C65" s="419"/>
      <c r="D65" s="231" t="s">
        <v>125</v>
      </c>
      <c r="E65" s="482"/>
      <c r="F65" s="388"/>
      <c r="G65" s="421"/>
      <c r="H65" s="443"/>
      <c r="I65" s="460"/>
      <c r="J65" s="53"/>
      <c r="K65" s="391"/>
      <c r="L65" s="228"/>
      <c r="M65" s="252">
        <v>135</v>
      </c>
      <c r="N65" s="358"/>
      <c r="O65" s="372"/>
      <c r="P65" s="358"/>
      <c r="Q65" s="80"/>
      <c r="R65" s="80"/>
      <c r="S65" s="80">
        <f>(P64-O64+O64-N64)*M65/(M64+M65)</f>
        <v>37.23853211009175</v>
      </c>
      <c r="T65" s="360"/>
      <c r="U65" s="217"/>
    </row>
    <row r="66" spans="2:20" s="36" customFormat="1" ht="90" customHeight="1" thickBot="1">
      <c r="B66" s="565"/>
      <c r="C66" s="245"/>
      <c r="D66" s="246" t="s">
        <v>33</v>
      </c>
      <c r="E66" s="247" t="s">
        <v>80</v>
      </c>
      <c r="F66" s="248"/>
      <c r="G66" s="249">
        <v>6</v>
      </c>
      <c r="H66" s="443"/>
      <c r="I66" s="460"/>
      <c r="J66" s="47"/>
      <c r="K66" s="391"/>
      <c r="L66" s="250"/>
      <c r="M66" s="251">
        <v>1078.35</v>
      </c>
      <c r="N66" s="101">
        <v>619</v>
      </c>
      <c r="O66" s="273"/>
      <c r="P66" s="101">
        <v>871</v>
      </c>
      <c r="Q66" s="76">
        <f>(P66-N66)-(P67-N67)</f>
        <v>203</v>
      </c>
      <c r="R66" s="146"/>
      <c r="S66" s="146"/>
      <c r="T66" s="321">
        <f>1000*(S66+R66+Q66)/M66</f>
        <v>188.25056799740346</v>
      </c>
    </row>
    <row r="67" spans="2:20" s="36" customFormat="1" ht="90" customHeight="1" thickBot="1">
      <c r="B67" s="565"/>
      <c r="C67" s="245"/>
      <c r="D67" s="246" t="s">
        <v>134</v>
      </c>
      <c r="E67" s="247" t="s">
        <v>80</v>
      </c>
      <c r="F67" s="248"/>
      <c r="G67" s="249">
        <v>1</v>
      </c>
      <c r="H67" s="443"/>
      <c r="I67" s="460"/>
      <c r="J67" s="47"/>
      <c r="K67" s="391"/>
      <c r="L67" s="250"/>
      <c r="M67" s="251">
        <v>546.02</v>
      </c>
      <c r="N67" s="101">
        <v>152</v>
      </c>
      <c r="O67" s="273"/>
      <c r="P67" s="101">
        <v>201</v>
      </c>
      <c r="Q67" s="343">
        <f>P67-N67</f>
        <v>49</v>
      </c>
      <c r="R67" s="146"/>
      <c r="S67" s="146"/>
      <c r="T67" s="321">
        <f>1000*(S67+R67+Q67)/M67</f>
        <v>89.74030255302004</v>
      </c>
    </row>
    <row r="68" spans="2:21" ht="90" customHeight="1" thickBot="1">
      <c r="B68" s="565"/>
      <c r="C68" s="568"/>
      <c r="D68" s="84" t="s">
        <v>34</v>
      </c>
      <c r="E68" s="181" t="s">
        <v>109</v>
      </c>
      <c r="F68" s="167"/>
      <c r="G68" s="117">
        <v>7</v>
      </c>
      <c r="H68" s="443"/>
      <c r="I68" s="460"/>
      <c r="J68" s="15"/>
      <c r="K68" s="391"/>
      <c r="L68" s="479"/>
      <c r="M68" s="137">
        <v>1254.95</v>
      </c>
      <c r="N68" s="101">
        <v>790</v>
      </c>
      <c r="O68" s="273"/>
      <c r="P68" s="101">
        <v>1123</v>
      </c>
      <c r="Q68" s="76">
        <f>P68-N68</f>
        <v>333</v>
      </c>
      <c r="R68" s="94"/>
      <c r="S68" s="94"/>
      <c r="T68" s="314">
        <f aca="true" t="shared" si="6" ref="T68:T83">1000*(S68+R68+Q68)/M68</f>
        <v>265.3492171002829</v>
      </c>
      <c r="U68" s="217"/>
    </row>
    <row r="69" spans="2:21" ht="90" customHeight="1" thickBot="1">
      <c r="B69" s="565"/>
      <c r="C69" s="568"/>
      <c r="D69" s="84" t="s">
        <v>35</v>
      </c>
      <c r="E69" s="181" t="s">
        <v>109</v>
      </c>
      <c r="F69" s="167"/>
      <c r="G69" s="117">
        <v>9</v>
      </c>
      <c r="H69" s="443"/>
      <c r="I69" s="460"/>
      <c r="J69" s="15"/>
      <c r="K69" s="391"/>
      <c r="L69" s="479"/>
      <c r="M69" s="137">
        <v>1339.72</v>
      </c>
      <c r="N69" s="102">
        <v>841</v>
      </c>
      <c r="O69" s="272"/>
      <c r="P69" s="102">
        <v>1186</v>
      </c>
      <c r="Q69" s="76">
        <f>P69-N69</f>
        <v>345</v>
      </c>
      <c r="R69" s="94"/>
      <c r="S69" s="94"/>
      <c r="T69" s="314">
        <f t="shared" si="6"/>
        <v>257.5164959842355</v>
      </c>
      <c r="U69" s="217"/>
    </row>
    <row r="70" spans="2:21" ht="90" customHeight="1" thickBot="1">
      <c r="B70" s="565"/>
      <c r="C70" s="568"/>
      <c r="D70" s="84" t="s">
        <v>36</v>
      </c>
      <c r="E70" s="181" t="s">
        <v>109</v>
      </c>
      <c r="F70" s="167"/>
      <c r="G70" s="117">
        <v>9</v>
      </c>
      <c r="H70" s="443"/>
      <c r="I70" s="460"/>
      <c r="J70" s="15"/>
      <c r="K70" s="391"/>
      <c r="L70" s="479"/>
      <c r="M70" s="137">
        <v>1352.43</v>
      </c>
      <c r="N70" s="102">
        <v>568</v>
      </c>
      <c r="O70" s="272"/>
      <c r="P70" s="102">
        <v>819</v>
      </c>
      <c r="Q70" s="76">
        <f>P70-N70</f>
        <v>251</v>
      </c>
      <c r="R70" s="94"/>
      <c r="S70" s="94"/>
      <c r="T70" s="314">
        <f t="shared" si="6"/>
        <v>185.5918605768875</v>
      </c>
      <c r="U70" s="217"/>
    </row>
    <row r="71" spans="2:21" ht="90" customHeight="1" thickBot="1">
      <c r="B71" s="565"/>
      <c r="C71" s="568"/>
      <c r="D71" s="84" t="s">
        <v>37</v>
      </c>
      <c r="E71" s="181" t="s">
        <v>109</v>
      </c>
      <c r="F71" s="167"/>
      <c r="G71" s="117">
        <v>9</v>
      </c>
      <c r="H71" s="443"/>
      <c r="I71" s="460"/>
      <c r="J71" s="15"/>
      <c r="K71" s="391"/>
      <c r="L71" s="479"/>
      <c r="M71" s="137">
        <v>1432.58</v>
      </c>
      <c r="N71" s="102">
        <v>686</v>
      </c>
      <c r="O71" s="272"/>
      <c r="P71" s="102">
        <v>962</v>
      </c>
      <c r="Q71" s="76">
        <f>P71-N71</f>
        <v>276</v>
      </c>
      <c r="R71" s="94"/>
      <c r="S71" s="94"/>
      <c r="T71" s="314">
        <f t="shared" si="6"/>
        <v>192.65939772996973</v>
      </c>
      <c r="U71" s="217"/>
    </row>
    <row r="72" spans="2:21" ht="90" customHeight="1" thickBot="1">
      <c r="B72" s="565"/>
      <c r="C72" s="568"/>
      <c r="D72" s="226" t="s">
        <v>38</v>
      </c>
      <c r="E72" s="366" t="s">
        <v>109</v>
      </c>
      <c r="F72" s="477"/>
      <c r="G72" s="424">
        <v>9</v>
      </c>
      <c r="H72" s="443"/>
      <c r="I72" s="460"/>
      <c r="J72" s="15"/>
      <c r="K72" s="391"/>
      <c r="L72" s="479"/>
      <c r="M72" s="137">
        <v>1180.67</v>
      </c>
      <c r="N72" s="422">
        <v>674</v>
      </c>
      <c r="O72" s="447"/>
      <c r="P72" s="422">
        <v>1130</v>
      </c>
      <c r="Q72" s="76">
        <f>(O72-N72+P72)/(M72+M73)*M72</f>
        <v>395.9037275073719</v>
      </c>
      <c r="R72" s="148"/>
      <c r="S72" s="94"/>
      <c r="T72" s="417">
        <f>1000*(S72+R72+Q72+Q73+R73+S73)/(M72+M73)</f>
        <v>335.3212392178779</v>
      </c>
      <c r="U72" s="223"/>
    </row>
    <row r="73" spans="2:21" ht="90" customHeight="1">
      <c r="B73" s="565"/>
      <c r="C73" s="568"/>
      <c r="D73" s="227" t="s">
        <v>126</v>
      </c>
      <c r="E73" s="367"/>
      <c r="F73" s="478"/>
      <c r="G73" s="425"/>
      <c r="H73" s="443"/>
      <c r="I73" s="460"/>
      <c r="J73" s="15"/>
      <c r="K73" s="391"/>
      <c r="L73" s="479"/>
      <c r="M73" s="137">
        <v>179.22</v>
      </c>
      <c r="N73" s="423"/>
      <c r="O73" s="448"/>
      <c r="P73" s="423"/>
      <c r="Q73" s="148"/>
      <c r="R73" s="148"/>
      <c r="S73" s="148">
        <f>((O72-N72+P72)/(M72+M73))*M73</f>
        <v>60.096272492628074</v>
      </c>
      <c r="T73" s="418"/>
      <c r="U73" s="223"/>
    </row>
    <row r="74" spans="2:21" ht="90" customHeight="1" thickBot="1">
      <c r="B74" s="565"/>
      <c r="C74" s="568"/>
      <c r="D74" s="84" t="s">
        <v>39</v>
      </c>
      <c r="E74" s="181" t="s">
        <v>109</v>
      </c>
      <c r="F74" s="167"/>
      <c r="G74" s="117">
        <v>9</v>
      </c>
      <c r="H74" s="443"/>
      <c r="I74" s="460"/>
      <c r="J74" s="15"/>
      <c r="K74" s="391"/>
      <c r="L74" s="479"/>
      <c r="M74" s="137">
        <v>1380.67</v>
      </c>
      <c r="N74" s="101">
        <v>664</v>
      </c>
      <c r="O74" s="273"/>
      <c r="P74" s="101">
        <v>933</v>
      </c>
      <c r="Q74" s="76">
        <f aca="true" t="shared" si="7" ref="Q74:Q83">P74-N74</f>
        <v>269</v>
      </c>
      <c r="R74" s="94"/>
      <c r="S74" s="94"/>
      <c r="T74" s="314">
        <f t="shared" si="6"/>
        <v>194.8329434260178</v>
      </c>
      <c r="U74" s="217"/>
    </row>
    <row r="75" spans="2:21" ht="90" customHeight="1" thickBot="1">
      <c r="B75" s="565"/>
      <c r="C75" s="568"/>
      <c r="D75" s="84" t="s">
        <v>40</v>
      </c>
      <c r="E75" s="181" t="s">
        <v>80</v>
      </c>
      <c r="F75" s="163"/>
      <c r="G75" s="117">
        <v>8</v>
      </c>
      <c r="H75" s="443"/>
      <c r="I75" s="460"/>
      <c r="J75" s="15"/>
      <c r="K75" s="391"/>
      <c r="L75" s="479"/>
      <c r="M75" s="137">
        <v>1230.85</v>
      </c>
      <c r="N75" s="102">
        <v>1013</v>
      </c>
      <c r="O75" s="272"/>
      <c r="P75" s="102">
        <v>1393</v>
      </c>
      <c r="Q75" s="76">
        <f>(P75-N75)-(P76-N76)</f>
        <v>339</v>
      </c>
      <c r="R75" s="148"/>
      <c r="S75" s="94"/>
      <c r="T75" s="314">
        <f t="shared" si="6"/>
        <v>275.419425600195</v>
      </c>
      <c r="U75" s="225"/>
    </row>
    <row r="76" spans="2:21" ht="90" customHeight="1" thickBot="1">
      <c r="B76" s="565"/>
      <c r="C76" s="568"/>
      <c r="D76" s="84" t="s">
        <v>139</v>
      </c>
      <c r="E76" s="181" t="s">
        <v>80</v>
      </c>
      <c r="F76" s="163"/>
      <c r="G76" s="117">
        <v>1</v>
      </c>
      <c r="H76" s="443"/>
      <c r="I76" s="460"/>
      <c r="J76" s="15"/>
      <c r="K76" s="391"/>
      <c r="L76" s="479"/>
      <c r="M76" s="137">
        <v>303</v>
      </c>
      <c r="N76" s="101">
        <v>39</v>
      </c>
      <c r="O76" s="273"/>
      <c r="P76" s="101">
        <v>80</v>
      </c>
      <c r="Q76" s="343">
        <f t="shared" si="7"/>
        <v>41</v>
      </c>
      <c r="R76" s="148"/>
      <c r="S76" s="94"/>
      <c r="T76" s="314"/>
      <c r="U76" s="225"/>
    </row>
    <row r="77" spans="2:21" ht="90" customHeight="1" thickBot="1">
      <c r="B77" s="565"/>
      <c r="C77" s="568"/>
      <c r="D77" s="84" t="s">
        <v>41</v>
      </c>
      <c r="E77" s="181" t="s">
        <v>80</v>
      </c>
      <c r="F77" s="163"/>
      <c r="G77" s="117">
        <v>9</v>
      </c>
      <c r="H77" s="443"/>
      <c r="I77" s="460"/>
      <c r="J77" s="15"/>
      <c r="K77" s="391"/>
      <c r="L77" s="479"/>
      <c r="M77" s="137">
        <v>1372.67</v>
      </c>
      <c r="N77" s="101">
        <v>889</v>
      </c>
      <c r="O77" s="273"/>
      <c r="P77" s="101">
        <v>1272</v>
      </c>
      <c r="Q77" s="76">
        <f t="shared" si="7"/>
        <v>383</v>
      </c>
      <c r="R77" s="94"/>
      <c r="S77" s="94"/>
      <c r="T77" s="314">
        <f t="shared" si="6"/>
        <v>279.0182636759017</v>
      </c>
      <c r="U77" s="217"/>
    </row>
    <row r="78" spans="2:21" ht="90" customHeight="1" thickBot="1">
      <c r="B78" s="565"/>
      <c r="C78" s="568"/>
      <c r="D78" s="84" t="s">
        <v>42</v>
      </c>
      <c r="E78" s="181" t="s">
        <v>109</v>
      </c>
      <c r="F78" s="167"/>
      <c r="G78" s="117">
        <v>10</v>
      </c>
      <c r="H78" s="443"/>
      <c r="I78" s="460"/>
      <c r="J78" s="15"/>
      <c r="K78" s="391"/>
      <c r="L78" s="479"/>
      <c r="M78" s="137">
        <v>1563.35</v>
      </c>
      <c r="N78" s="102">
        <v>763</v>
      </c>
      <c r="O78" s="272"/>
      <c r="P78" s="102">
        <v>1107</v>
      </c>
      <c r="Q78" s="76">
        <f t="shared" si="7"/>
        <v>344</v>
      </c>
      <c r="R78" s="94"/>
      <c r="S78" s="94"/>
      <c r="T78" s="314">
        <f t="shared" si="6"/>
        <v>220.04029807784568</v>
      </c>
      <c r="U78" s="217"/>
    </row>
    <row r="79" spans="2:21" ht="90" customHeight="1" thickBot="1">
      <c r="B79" s="565"/>
      <c r="C79" s="568"/>
      <c r="D79" s="84" t="s">
        <v>43</v>
      </c>
      <c r="E79" s="181" t="s">
        <v>109</v>
      </c>
      <c r="F79" s="167"/>
      <c r="G79" s="117">
        <v>9</v>
      </c>
      <c r="H79" s="443"/>
      <c r="I79" s="460"/>
      <c r="J79" s="15"/>
      <c r="K79" s="391"/>
      <c r="L79" s="479"/>
      <c r="M79" s="137">
        <v>1395.21</v>
      </c>
      <c r="N79" s="102">
        <v>634</v>
      </c>
      <c r="O79" s="272"/>
      <c r="P79" s="102">
        <v>909</v>
      </c>
      <c r="Q79" s="76">
        <f t="shared" si="7"/>
        <v>275</v>
      </c>
      <c r="R79" s="94"/>
      <c r="S79" s="94"/>
      <c r="T79" s="314">
        <f t="shared" si="6"/>
        <v>197.10294507636843</v>
      </c>
      <c r="U79" s="217"/>
    </row>
    <row r="80" spans="2:21" ht="90" customHeight="1" thickBot="1">
      <c r="B80" s="565"/>
      <c r="C80" s="568"/>
      <c r="D80" s="84" t="s">
        <v>44</v>
      </c>
      <c r="E80" s="181" t="s">
        <v>109</v>
      </c>
      <c r="F80" s="167"/>
      <c r="G80" s="117">
        <v>9</v>
      </c>
      <c r="H80" s="443"/>
      <c r="I80" s="460"/>
      <c r="J80" s="15"/>
      <c r="K80" s="391"/>
      <c r="L80" s="479"/>
      <c r="M80" s="137">
        <v>1371.13</v>
      </c>
      <c r="N80" s="102">
        <v>738</v>
      </c>
      <c r="O80" s="272"/>
      <c r="P80" s="102">
        <v>1050</v>
      </c>
      <c r="Q80" s="76">
        <f t="shared" si="7"/>
        <v>312</v>
      </c>
      <c r="R80" s="94"/>
      <c r="S80" s="94"/>
      <c r="T80" s="314">
        <f t="shared" si="6"/>
        <v>227.54953943098027</v>
      </c>
      <c r="U80" s="217"/>
    </row>
    <row r="81" spans="2:21" ht="90" customHeight="1" thickBot="1">
      <c r="B81" s="565"/>
      <c r="C81" s="568"/>
      <c r="D81" s="84" t="s">
        <v>45</v>
      </c>
      <c r="E81" s="181" t="s">
        <v>109</v>
      </c>
      <c r="F81" s="167"/>
      <c r="G81" s="117">
        <v>9</v>
      </c>
      <c r="H81" s="443"/>
      <c r="I81" s="460"/>
      <c r="J81" s="15"/>
      <c r="K81" s="391"/>
      <c r="L81" s="479"/>
      <c r="M81" s="137">
        <v>1377.64</v>
      </c>
      <c r="N81" s="102">
        <v>640</v>
      </c>
      <c r="O81" s="272"/>
      <c r="P81" s="102">
        <v>893</v>
      </c>
      <c r="Q81" s="76">
        <f t="shared" si="7"/>
        <v>253</v>
      </c>
      <c r="R81" s="94"/>
      <c r="S81" s="94"/>
      <c r="T81" s="314">
        <f t="shared" si="6"/>
        <v>183.64739699776428</v>
      </c>
      <c r="U81" s="217"/>
    </row>
    <row r="82" spans="2:21" ht="90" customHeight="1" thickBot="1">
      <c r="B82" s="565"/>
      <c r="C82" s="568"/>
      <c r="D82" s="84" t="s">
        <v>46</v>
      </c>
      <c r="E82" s="181" t="s">
        <v>109</v>
      </c>
      <c r="F82" s="167"/>
      <c r="G82" s="117">
        <v>9</v>
      </c>
      <c r="H82" s="443"/>
      <c r="I82" s="460"/>
      <c r="J82" s="15"/>
      <c r="K82" s="391"/>
      <c r="L82" s="479"/>
      <c r="M82" s="137">
        <v>1400.08</v>
      </c>
      <c r="N82" s="102">
        <v>508</v>
      </c>
      <c r="O82" s="272"/>
      <c r="P82" s="102">
        <v>700</v>
      </c>
      <c r="Q82" s="76">
        <f t="shared" si="7"/>
        <v>192</v>
      </c>
      <c r="R82" s="94"/>
      <c r="S82" s="94"/>
      <c r="T82" s="314">
        <f t="shared" si="6"/>
        <v>137.1350208559511</v>
      </c>
      <c r="U82" s="217"/>
    </row>
    <row r="83" spans="2:21" ht="90" customHeight="1" thickBot="1">
      <c r="B83" s="565"/>
      <c r="C83" s="568"/>
      <c r="D83" s="74" t="s">
        <v>47</v>
      </c>
      <c r="E83" s="193" t="s">
        <v>109</v>
      </c>
      <c r="F83" s="168"/>
      <c r="G83" s="118">
        <v>9</v>
      </c>
      <c r="H83" s="443"/>
      <c r="I83" s="460"/>
      <c r="J83" s="38"/>
      <c r="K83" s="392"/>
      <c r="L83" s="480"/>
      <c r="M83" s="136">
        <v>1455.14</v>
      </c>
      <c r="N83" s="97">
        <v>547</v>
      </c>
      <c r="O83" s="278"/>
      <c r="P83" s="97">
        <v>782</v>
      </c>
      <c r="Q83" s="76">
        <f t="shared" si="7"/>
        <v>235</v>
      </c>
      <c r="R83" s="96"/>
      <c r="S83" s="96"/>
      <c r="T83" s="314">
        <f t="shared" si="6"/>
        <v>161.49648831040312</v>
      </c>
      <c r="U83" s="217"/>
    </row>
    <row r="84" spans="2:21" ht="90" customHeight="1" thickBot="1" thickTop="1">
      <c r="B84" s="565"/>
      <c r="C84" s="568"/>
      <c r="D84" s="364" t="s">
        <v>66</v>
      </c>
      <c r="E84" s="365"/>
      <c r="F84" s="165"/>
      <c r="G84" s="241">
        <f>SUM(G66:G83)</f>
        <v>132</v>
      </c>
      <c r="H84" s="443"/>
      <c r="I84" s="460"/>
      <c r="J84" s="471">
        <f>SUM(M66:M83)</f>
        <v>21213.68</v>
      </c>
      <c r="K84" s="472"/>
      <c r="L84" s="473"/>
      <c r="M84" s="474"/>
      <c r="N84" s="112">
        <f>SUM(N66:N83)</f>
        <v>10765</v>
      </c>
      <c r="O84" s="276">
        <f>SUM(O66:O83)</f>
        <v>0</v>
      </c>
      <c r="P84" s="112">
        <f>SUM(P66:P83)</f>
        <v>15411</v>
      </c>
      <c r="Q84" s="111">
        <f>SUM(Q66:Q83)</f>
        <v>4495.9037275073715</v>
      </c>
      <c r="R84" s="513"/>
      <c r="S84" s="514"/>
      <c r="T84" s="318">
        <f>1000*Q84/J84</f>
        <v>211.93417301983303</v>
      </c>
      <c r="U84" s="218"/>
    </row>
    <row r="85" spans="2:21" ht="90" customHeight="1">
      <c r="B85" s="565"/>
      <c r="C85" s="415" t="s">
        <v>21</v>
      </c>
      <c r="D85" s="92" t="s">
        <v>22</v>
      </c>
      <c r="E85" s="176" t="s">
        <v>98</v>
      </c>
      <c r="F85" s="162"/>
      <c r="G85" s="122">
        <v>60</v>
      </c>
      <c r="H85" s="443"/>
      <c r="I85" s="460"/>
      <c r="J85" s="451"/>
      <c r="K85" s="390"/>
      <c r="L85" s="52"/>
      <c r="M85" s="138">
        <v>8252.8</v>
      </c>
      <c r="N85" s="411">
        <v>0</v>
      </c>
      <c r="O85" s="352"/>
      <c r="P85" s="411">
        <v>1467</v>
      </c>
      <c r="Q85" s="81">
        <f>(P85-N85)/(M85+M86)*M85</f>
        <v>1457.6389510944161</v>
      </c>
      <c r="R85" s="81"/>
      <c r="S85" s="81"/>
      <c r="T85" s="359">
        <f aca="true" t="shared" si="8" ref="T85:T91">1000*(S85+R85+Q85)/M85</f>
        <v>176.62356425630287</v>
      </c>
      <c r="U85" s="217"/>
    </row>
    <row r="86" spans="2:21" ht="90" customHeight="1">
      <c r="B86" s="565"/>
      <c r="C86" s="416"/>
      <c r="D86" s="84" t="s">
        <v>53</v>
      </c>
      <c r="E86" s="181"/>
      <c r="F86" s="163"/>
      <c r="G86" s="117"/>
      <c r="H86" s="443"/>
      <c r="I86" s="460"/>
      <c r="J86" s="451"/>
      <c r="K86" s="391"/>
      <c r="L86" s="15"/>
      <c r="M86" s="139">
        <v>53</v>
      </c>
      <c r="N86" s="411"/>
      <c r="O86" s="352"/>
      <c r="P86" s="411"/>
      <c r="Q86" s="88"/>
      <c r="R86" s="88"/>
      <c r="S86" s="87">
        <f>(P85-N85)/(M85+M86)*M86</f>
        <v>9.36104890558405</v>
      </c>
      <c r="T86" s="550"/>
      <c r="U86" s="217"/>
    </row>
    <row r="87" spans="2:21" ht="90" customHeight="1" thickBot="1">
      <c r="B87" s="565"/>
      <c r="C87" s="435"/>
      <c r="D87" s="73" t="s">
        <v>28</v>
      </c>
      <c r="E87" s="175"/>
      <c r="F87" s="169"/>
      <c r="G87" s="123"/>
      <c r="H87" s="443"/>
      <c r="I87" s="460"/>
      <c r="J87" s="509"/>
      <c r="K87" s="391"/>
      <c r="L87" s="55"/>
      <c r="M87" s="140">
        <v>53</v>
      </c>
      <c r="N87" s="412"/>
      <c r="O87" s="353"/>
      <c r="P87" s="412"/>
      <c r="Q87" s="103"/>
      <c r="R87" s="103"/>
      <c r="S87" s="104"/>
      <c r="T87" s="551"/>
      <c r="U87" s="217"/>
    </row>
    <row r="88" spans="2:21" ht="90" customHeight="1" thickBot="1">
      <c r="B88" s="565"/>
      <c r="C88" s="68" t="s">
        <v>23</v>
      </c>
      <c r="D88" s="69" t="s">
        <v>97</v>
      </c>
      <c r="E88" s="174" t="s">
        <v>98</v>
      </c>
      <c r="F88" s="211" t="s">
        <v>120</v>
      </c>
      <c r="G88" s="119">
        <v>85</v>
      </c>
      <c r="H88" s="443"/>
      <c r="I88" s="460"/>
      <c r="J88" s="15"/>
      <c r="K88" s="391"/>
      <c r="L88" s="57"/>
      <c r="M88" s="141">
        <v>11920.9</v>
      </c>
      <c r="N88" s="75">
        <v>0</v>
      </c>
      <c r="O88" s="264"/>
      <c r="P88" s="75">
        <v>2059</v>
      </c>
      <c r="Q88" s="76">
        <f>P88-N88</f>
        <v>2059</v>
      </c>
      <c r="R88" s="76"/>
      <c r="S88" s="76"/>
      <c r="T88" s="311">
        <f t="shared" si="8"/>
        <v>172.72185824895772</v>
      </c>
      <c r="U88" s="217"/>
    </row>
    <row r="89" spans="2:21" ht="90" customHeight="1" thickBot="1">
      <c r="B89" s="565"/>
      <c r="C89" s="68" t="s">
        <v>24</v>
      </c>
      <c r="D89" s="69" t="s">
        <v>96</v>
      </c>
      <c r="E89" s="174" t="s">
        <v>98</v>
      </c>
      <c r="F89" s="166"/>
      <c r="G89" s="119">
        <v>70</v>
      </c>
      <c r="H89" s="443"/>
      <c r="I89" s="460"/>
      <c r="J89" s="53"/>
      <c r="K89" s="391"/>
      <c r="L89" s="58"/>
      <c r="M89" s="141">
        <v>10017.91</v>
      </c>
      <c r="N89" s="105">
        <v>0</v>
      </c>
      <c r="O89" s="279"/>
      <c r="P89" s="105">
        <v>2371</v>
      </c>
      <c r="Q89" s="76">
        <f>P89-N89</f>
        <v>2371</v>
      </c>
      <c r="R89" s="76"/>
      <c r="S89" s="76"/>
      <c r="T89" s="311">
        <f t="shared" si="8"/>
        <v>236.6761130814711</v>
      </c>
      <c r="U89" s="217"/>
    </row>
    <row r="90" spans="2:21" s="36" customFormat="1" ht="90" customHeight="1" thickBot="1">
      <c r="B90" s="565"/>
      <c r="C90" s="433" t="s">
        <v>101</v>
      </c>
      <c r="D90" s="434"/>
      <c r="E90" s="255" t="s">
        <v>80</v>
      </c>
      <c r="F90" s="256"/>
      <c r="G90" s="183"/>
      <c r="H90" s="443"/>
      <c r="I90" s="460"/>
      <c r="J90" s="47"/>
      <c r="K90" s="391"/>
      <c r="L90" s="257"/>
      <c r="M90" s="258">
        <v>21011</v>
      </c>
      <c r="N90" s="236">
        <v>0</v>
      </c>
      <c r="O90" s="345">
        <v>2126</v>
      </c>
      <c r="P90" s="236">
        <v>794</v>
      </c>
      <c r="Q90" s="106"/>
      <c r="R90" s="145">
        <f>O90-N90+P90</f>
        <v>2920</v>
      </c>
      <c r="S90" s="145"/>
      <c r="T90" s="322">
        <f t="shared" si="8"/>
        <v>138.97482271191282</v>
      </c>
      <c r="U90" s="66"/>
    </row>
    <row r="91" spans="2:21" ht="90" customHeight="1" thickBot="1">
      <c r="B91" s="565"/>
      <c r="C91" s="510" t="s">
        <v>102</v>
      </c>
      <c r="D91" s="511"/>
      <c r="E91" s="191" t="s">
        <v>80</v>
      </c>
      <c r="F91" s="170"/>
      <c r="G91" s="124"/>
      <c r="H91" s="443"/>
      <c r="I91" s="460"/>
      <c r="J91" s="54"/>
      <c r="K91" s="392"/>
      <c r="L91" s="56"/>
      <c r="M91" s="142">
        <v>2156</v>
      </c>
      <c r="N91" s="107">
        <v>0</v>
      </c>
      <c r="O91" s="280"/>
      <c r="P91" s="107">
        <v>365</v>
      </c>
      <c r="Q91" s="108"/>
      <c r="R91" s="145">
        <f>P91-N91</f>
        <v>365</v>
      </c>
      <c r="S91" s="108"/>
      <c r="T91" s="323">
        <f t="shared" si="8"/>
        <v>169.29499072356217</v>
      </c>
      <c r="U91" s="217"/>
    </row>
    <row r="92" spans="2:21" ht="90" customHeight="1" thickBot="1" thickTop="1">
      <c r="B92" s="566"/>
      <c r="C92" s="346" t="s">
        <v>88</v>
      </c>
      <c r="D92" s="347"/>
      <c r="E92" s="347"/>
      <c r="F92" s="143"/>
      <c r="G92" s="125">
        <f>G58+G61+G62+G63+G64+G84+G85+G88+G89</f>
        <v>704</v>
      </c>
      <c r="H92" s="443"/>
      <c r="I92" s="461"/>
      <c r="J92" s="427">
        <f>SUM(M47:M91)</f>
        <v>127460.36</v>
      </c>
      <c r="K92" s="428"/>
      <c r="L92" s="428"/>
      <c r="M92" s="429"/>
      <c r="N92" s="109">
        <f>SUM(N47:N91)-N58-N61-N84</f>
        <v>22624</v>
      </c>
      <c r="O92" s="269">
        <f>SUM(O47:O91)-O58-O61-O84</f>
        <v>4567</v>
      </c>
      <c r="P92" s="109">
        <f>SUM(P47:P91)-P58-P61-P84</f>
        <v>43329</v>
      </c>
      <c r="Q92" s="110">
        <f>SUM(Q47:Q91)-Q84-Q61-Q58</f>
        <v>21790.304146491697</v>
      </c>
      <c r="R92" s="110">
        <f>SUM(R47:R91)</f>
        <v>3285</v>
      </c>
      <c r="S92" s="190">
        <f>SUM(S47:S91)</f>
        <v>106.69585350830388</v>
      </c>
      <c r="T92" s="312">
        <f>1000*(Q92+R92+S92)/J92</f>
        <v>197.56730641589274</v>
      </c>
      <c r="U92" s="23"/>
    </row>
    <row r="93" spans="2:21" ht="24.75" customHeight="1" thickBot="1">
      <c r="B93" s="567"/>
      <c r="C93" s="440"/>
      <c r="D93" s="440"/>
      <c r="E93" s="440"/>
      <c r="F93" s="440"/>
      <c r="G93" s="440"/>
      <c r="H93" s="440"/>
      <c r="I93" s="440"/>
      <c r="J93" s="440"/>
      <c r="K93" s="440"/>
      <c r="L93" s="440"/>
      <c r="M93" s="440"/>
      <c r="N93" s="440"/>
      <c r="O93" s="440"/>
      <c r="P93" s="440"/>
      <c r="Q93" s="440"/>
      <c r="R93" s="440"/>
      <c r="S93" s="440"/>
      <c r="T93" s="441"/>
      <c r="U93" s="23"/>
    </row>
    <row r="94" spans="2:21" s="36" customFormat="1" ht="11.25" customHeight="1">
      <c r="B94" s="31"/>
      <c r="C94" s="37"/>
      <c r="D94" s="37"/>
      <c r="E94" s="37"/>
      <c r="F94" s="37"/>
      <c r="G94" s="37"/>
      <c r="H94" s="37"/>
      <c r="I94" s="37"/>
      <c r="J94" s="37"/>
      <c r="K94" s="37"/>
      <c r="L94" s="37"/>
      <c r="M94" s="37"/>
      <c r="N94" s="37"/>
      <c r="O94" s="281"/>
      <c r="P94" s="37"/>
      <c r="Q94" s="37"/>
      <c r="R94" s="37"/>
      <c r="S94" s="37"/>
      <c r="T94" s="238"/>
      <c r="U94" s="23"/>
    </row>
    <row r="95" spans="3:19" s="2" customFormat="1" ht="69.75" customHeight="1">
      <c r="C95" s="42"/>
      <c r="E95" s="195" t="s">
        <v>111</v>
      </c>
      <c r="F95" s="196">
        <f>J92+J43+J23-F96-F98</f>
        <v>196644.02</v>
      </c>
      <c r="G95" s="194" t="s">
        <v>117</v>
      </c>
      <c r="H95" s="43"/>
      <c r="I95" s="43"/>
      <c r="J95" s="43"/>
      <c r="K95" s="43"/>
      <c r="L95" s="43"/>
      <c r="O95" s="282"/>
      <c r="P95" s="39"/>
      <c r="Q95" s="39"/>
      <c r="R95" s="5"/>
      <c r="S95" s="35"/>
    </row>
    <row r="96" spans="3:19" s="2" customFormat="1" ht="69.75" customHeight="1">
      <c r="C96" s="44"/>
      <c r="E96" s="197" t="s">
        <v>118</v>
      </c>
      <c r="F96" s="198">
        <f>M91+M90+M42+M41</f>
        <v>28637</v>
      </c>
      <c r="G96" s="194" t="s">
        <v>117</v>
      </c>
      <c r="H96" s="43"/>
      <c r="I96" s="43"/>
      <c r="J96" s="43"/>
      <c r="K96" s="43"/>
      <c r="L96" s="43"/>
      <c r="N96" s="39"/>
      <c r="O96" s="282"/>
      <c r="P96" s="39"/>
      <c r="Q96" s="39"/>
      <c r="R96" s="5"/>
      <c r="S96" s="35"/>
    </row>
    <row r="97" spans="3:19" s="2" customFormat="1" ht="69.75" customHeight="1">
      <c r="C97" s="237"/>
      <c r="E97" s="197"/>
      <c r="F97" s="198"/>
      <c r="G97" s="194"/>
      <c r="H97" s="43"/>
      <c r="I97" s="43"/>
      <c r="J97" s="43"/>
      <c r="K97" s="43"/>
      <c r="L97" s="43"/>
      <c r="N97" s="39"/>
      <c r="O97" s="282"/>
      <c r="P97" s="39"/>
      <c r="Q97" s="39"/>
      <c r="R97" s="5"/>
      <c r="S97" s="35"/>
    </row>
    <row r="98" spans="3:19" s="2" customFormat="1" ht="69.75" customHeight="1" thickBot="1">
      <c r="C98" s="44"/>
      <c r="D98" s="209"/>
      <c r="E98" s="205" t="s">
        <v>119</v>
      </c>
      <c r="F98" s="206">
        <f>M87+M86+M38+M37+M36+M35+M20</f>
        <v>2987.8900000000003</v>
      </c>
      <c r="G98" s="207" t="s">
        <v>117</v>
      </c>
      <c r="H98" s="43"/>
      <c r="I98" s="43"/>
      <c r="J98" s="43"/>
      <c r="K98" s="43"/>
      <c r="L98" s="43"/>
      <c r="N98" s="39"/>
      <c r="O98" s="283"/>
      <c r="Q98" s="39"/>
      <c r="R98" s="5"/>
      <c r="S98" s="35"/>
    </row>
    <row r="99" spans="3:19" s="2" customFormat="1" ht="69.75" customHeight="1" thickTop="1">
      <c r="C99" s="44"/>
      <c r="D99" s="11"/>
      <c r="E99" s="199" t="s">
        <v>128</v>
      </c>
      <c r="F99" s="200">
        <f>F95+F96+F98</f>
        <v>228268.91</v>
      </c>
      <c r="G99" s="194" t="s">
        <v>117</v>
      </c>
      <c r="H99" s="43"/>
      <c r="I99" s="43"/>
      <c r="J99" s="43"/>
      <c r="K99" s="43"/>
      <c r="L99" s="43"/>
      <c r="O99" s="283"/>
      <c r="Q99" s="239"/>
      <c r="R99" s="5"/>
      <c r="S99" s="35"/>
    </row>
    <row r="100" spans="8:19" s="11" customFormat="1" ht="9" customHeight="1">
      <c r="H100" s="45"/>
      <c r="I100" s="45"/>
      <c r="J100" s="45"/>
      <c r="K100" s="45"/>
      <c r="L100" s="45"/>
      <c r="M100" s="34"/>
      <c r="O100" s="284"/>
      <c r="P100" s="22"/>
      <c r="Q100" s="22"/>
      <c r="R100" s="10"/>
      <c r="S100" s="34"/>
    </row>
    <row r="101" spans="3:19" s="11" customFormat="1" ht="69.75" customHeight="1">
      <c r="C101" s="1"/>
      <c r="E101" s="201" t="s">
        <v>107</v>
      </c>
      <c r="F101" s="202">
        <v>1414</v>
      </c>
      <c r="G101" s="204" t="s">
        <v>58</v>
      </c>
      <c r="H101" s="45"/>
      <c r="I101" s="45"/>
      <c r="J101" s="45"/>
      <c r="K101" s="45"/>
      <c r="L101" s="45"/>
      <c r="O101" s="284"/>
      <c r="P101" s="22"/>
      <c r="Q101" s="22"/>
      <c r="R101" s="10"/>
      <c r="S101" s="34"/>
    </row>
    <row r="102" spans="3:19" s="3" customFormat="1" ht="54.75" customHeight="1">
      <c r="C102" s="17"/>
      <c r="E102" s="201" t="s">
        <v>112</v>
      </c>
      <c r="F102" s="203">
        <v>27</v>
      </c>
      <c r="G102" s="204" t="s">
        <v>58</v>
      </c>
      <c r="H102" s="43"/>
      <c r="I102" s="43"/>
      <c r="J102" s="43"/>
      <c r="K102" s="43"/>
      <c r="L102" s="43"/>
      <c r="M102" s="17"/>
      <c r="N102" s="39"/>
      <c r="O102" s="282"/>
      <c r="P102" s="39"/>
      <c r="Q102" s="39"/>
      <c r="R102" s="6"/>
      <c r="S102" s="41"/>
    </row>
    <row r="103" spans="3:21" ht="54.75" customHeight="1">
      <c r="C103" s="17"/>
      <c r="H103" s="18"/>
      <c r="I103" s="18"/>
      <c r="J103" s="18"/>
      <c r="K103" s="18"/>
      <c r="L103" s="18"/>
      <c r="N103" s="24"/>
      <c r="O103" s="285"/>
      <c r="P103" s="24"/>
      <c r="Q103" s="24"/>
      <c r="R103" s="4"/>
      <c r="S103"/>
      <c r="T103"/>
      <c r="U103"/>
    </row>
    <row r="104" spans="3:21" ht="54.75" customHeight="1">
      <c r="C104" s="234" t="s">
        <v>108</v>
      </c>
      <c r="D104" s="46"/>
      <c r="E104" s="46"/>
      <c r="F104" s="46"/>
      <c r="G104" s="46"/>
      <c r="H104" s="17"/>
      <c r="I104" s="17"/>
      <c r="J104" s="17"/>
      <c r="K104" s="17"/>
      <c r="L104" s="17"/>
      <c r="M104" s="17"/>
      <c r="N104" s="24"/>
      <c r="O104" s="285"/>
      <c r="P104" s="24"/>
      <c r="Q104" s="21"/>
      <c r="R104" s="4"/>
      <c r="S104"/>
      <c r="T104"/>
      <c r="U104"/>
    </row>
    <row r="105" spans="3:21" ht="54.75" customHeight="1">
      <c r="C105" s="234" t="s">
        <v>129</v>
      </c>
      <c r="D105" s="46"/>
      <c r="E105" s="46"/>
      <c r="F105" s="46"/>
      <c r="G105" s="46"/>
      <c r="H105" s="18"/>
      <c r="I105" s="18"/>
      <c r="J105" s="18"/>
      <c r="K105" s="18"/>
      <c r="L105" s="18"/>
      <c r="M105" s="46"/>
      <c r="N105" s="46"/>
      <c r="O105" s="286"/>
      <c r="P105" s="46"/>
      <c r="Q105" s="46"/>
      <c r="R105" s="63"/>
      <c r="S105" s="46"/>
      <c r="U105" s="152"/>
    </row>
    <row r="106" spans="8:21" ht="44.25">
      <c r="H106" s="17"/>
      <c r="I106" s="17"/>
      <c r="J106" s="17"/>
      <c r="K106" s="17"/>
      <c r="L106" s="17"/>
      <c r="M106" s="46"/>
      <c r="U106" s="208"/>
    </row>
    <row r="107" spans="8:18" ht="45.75" customHeight="1">
      <c r="H107" s="46"/>
      <c r="I107" s="46"/>
      <c r="J107" s="46"/>
      <c r="K107" s="46"/>
      <c r="L107" s="46"/>
      <c r="M107" s="17"/>
      <c r="N107" s="46"/>
      <c r="O107" s="286"/>
      <c r="P107" s="46"/>
      <c r="Q107" s="46"/>
      <c r="R107" s="46"/>
    </row>
    <row r="108" spans="5:21" ht="42" customHeight="1">
      <c r="E108" s="151"/>
      <c r="F108" s="151"/>
      <c r="H108" s="46"/>
      <c r="I108" s="46"/>
      <c r="J108" s="46"/>
      <c r="K108" s="46"/>
      <c r="L108" s="46"/>
      <c r="M108" s="17"/>
      <c r="N108" s="17"/>
      <c r="O108" s="287"/>
      <c r="P108" s="65"/>
      <c r="Q108" s="27"/>
      <c r="R108" s="27"/>
      <c r="S108" s="449"/>
      <c r="T108" s="449"/>
      <c r="U108" s="24"/>
    </row>
    <row r="109" spans="3:21" ht="34.5">
      <c r="C109" s="17"/>
      <c r="D109" s="17"/>
      <c r="E109" s="151"/>
      <c r="F109" s="151"/>
      <c r="G109" s="16"/>
      <c r="H109" s="17"/>
      <c r="I109" s="17"/>
      <c r="J109" s="17"/>
      <c r="K109" s="17"/>
      <c r="L109" s="17"/>
      <c r="M109" s="19"/>
      <c r="N109" s="26"/>
      <c r="O109" s="288"/>
      <c r="P109" s="26"/>
      <c r="Q109" s="30"/>
      <c r="R109" s="30"/>
      <c r="S109" s="426"/>
      <c r="T109" s="426"/>
      <c r="U109" s="24"/>
    </row>
    <row r="110" spans="4:21" ht="33.75" customHeight="1">
      <c r="D110" s="17"/>
      <c r="E110" s="151"/>
      <c r="F110" s="151"/>
      <c r="G110" s="16"/>
      <c r="H110" s="18"/>
      <c r="I110" s="18"/>
      <c r="J110" s="18"/>
      <c r="K110" s="18"/>
      <c r="L110" s="20"/>
      <c r="U110" s="24"/>
    </row>
    <row r="111" spans="4:21" ht="36" customHeight="1">
      <c r="D111" s="17"/>
      <c r="E111" s="17"/>
      <c r="F111" s="17"/>
      <c r="G111" s="16"/>
      <c r="H111" s="18"/>
      <c r="I111" s="18"/>
      <c r="J111" s="18"/>
      <c r="K111" s="18"/>
      <c r="L111" s="20"/>
      <c r="U111" s="24"/>
    </row>
    <row r="112" spans="3:21" ht="37.5" customHeight="1">
      <c r="C112" s="16"/>
      <c r="D112" s="17"/>
      <c r="E112" s="17"/>
      <c r="F112" s="17"/>
      <c r="G112" s="64"/>
      <c r="H112" s="18"/>
      <c r="I112" s="18"/>
      <c r="J112" s="18"/>
      <c r="K112" s="18"/>
      <c r="L112" s="20"/>
      <c r="M112" s="19"/>
      <c r="N112" s="26"/>
      <c r="O112" s="288"/>
      <c r="P112" s="26"/>
      <c r="Q112" s="30"/>
      <c r="R112" s="30"/>
      <c r="U112" s="24"/>
    </row>
    <row r="113" spans="3:21" ht="33.75" customHeight="1">
      <c r="C113" s="16"/>
      <c r="D113" s="17"/>
      <c r="E113" s="17"/>
      <c r="F113" s="17"/>
      <c r="G113" s="16"/>
      <c r="H113" s="18"/>
      <c r="I113" s="18"/>
      <c r="J113" s="18"/>
      <c r="K113" s="18"/>
      <c r="L113" s="18"/>
      <c r="M113" s="19"/>
      <c r="N113" s="26"/>
      <c r="O113" s="288"/>
      <c r="P113" s="26"/>
      <c r="Q113" s="30"/>
      <c r="R113" s="30"/>
      <c r="S113" s="30"/>
      <c r="T113" s="26"/>
      <c r="U113" s="24"/>
    </row>
    <row r="114" spans="3:21" ht="27">
      <c r="C114" s="16"/>
      <c r="D114" s="17"/>
      <c r="E114" s="17"/>
      <c r="F114" s="17"/>
      <c r="G114" s="16"/>
      <c r="H114" s="18"/>
      <c r="I114" s="18"/>
      <c r="J114" s="18"/>
      <c r="K114" s="18"/>
      <c r="L114" s="18"/>
      <c r="M114" s="19"/>
      <c r="N114" s="19"/>
      <c r="O114" s="289"/>
      <c r="P114" s="19"/>
      <c r="Q114" s="29"/>
      <c r="R114" s="29"/>
      <c r="S114" s="29"/>
      <c r="T114" s="19"/>
      <c r="U114" s="24"/>
    </row>
  </sheetData>
  <sheetProtection/>
  <mergeCells count="115">
    <mergeCell ref="T85:T87"/>
    <mergeCell ref="O8:O9"/>
    <mergeCell ref="B12:T12"/>
    <mergeCell ref="C19:C20"/>
    <mergeCell ref="D8:D10"/>
    <mergeCell ref="G8:G9"/>
    <mergeCell ref="L19:L20"/>
    <mergeCell ref="B46:B93"/>
    <mergeCell ref="C68:C84"/>
    <mergeCell ref="C46:T46"/>
    <mergeCell ref="B4:T4"/>
    <mergeCell ref="T6:T7"/>
    <mergeCell ref="E6:M7"/>
    <mergeCell ref="B5:T5"/>
    <mergeCell ref="D6:D7"/>
    <mergeCell ref="N7:P7"/>
    <mergeCell ref="Q7:S7"/>
    <mergeCell ref="N6:S6"/>
    <mergeCell ref="B6:C10"/>
    <mergeCell ref="F8:F10"/>
    <mergeCell ref="C91:D91"/>
    <mergeCell ref="C21:C22"/>
    <mergeCell ref="R84:S84"/>
    <mergeCell ref="R58:S58"/>
    <mergeCell ref="R61:S61"/>
    <mergeCell ref="H14:H23"/>
    <mergeCell ref="P21:P22"/>
    <mergeCell ref="P34:P39"/>
    <mergeCell ref="P85:P87"/>
    <mergeCell ref="E40:E41"/>
    <mergeCell ref="C92:E92"/>
    <mergeCell ref="B13:B23"/>
    <mergeCell ref="J41:J42"/>
    <mergeCell ref="N21:N22"/>
    <mergeCell ref="C42:D42"/>
    <mergeCell ref="D39:E39"/>
    <mergeCell ref="C34:C39"/>
    <mergeCell ref="C13:T13"/>
    <mergeCell ref="I14:I23"/>
    <mergeCell ref="J85:J87"/>
    <mergeCell ref="N8:N9"/>
    <mergeCell ref="J23:M23"/>
    <mergeCell ref="J19:J20"/>
    <mergeCell ref="J21:J22"/>
    <mergeCell ref="K14:K22"/>
    <mergeCell ref="P8:P9"/>
    <mergeCell ref="L21:L22"/>
    <mergeCell ref="B25:T25"/>
    <mergeCell ref="B26:B44"/>
    <mergeCell ref="C26:T26"/>
    <mergeCell ref="K59:K60"/>
    <mergeCell ref="J84:M84"/>
    <mergeCell ref="J34:J39"/>
    <mergeCell ref="F72:F73"/>
    <mergeCell ref="L68:L83"/>
    <mergeCell ref="E64:E65"/>
    <mergeCell ref="J58:M58"/>
    <mergeCell ref="D84:E84"/>
    <mergeCell ref="Q39:S39"/>
    <mergeCell ref="O72:O73"/>
    <mergeCell ref="S108:T108"/>
    <mergeCell ref="C44:T44"/>
    <mergeCell ref="J47:J57"/>
    <mergeCell ref="E47:F47"/>
    <mergeCell ref="C47:D47"/>
    <mergeCell ref="C43:E43"/>
    <mergeCell ref="I47:I92"/>
    <mergeCell ref="S109:T109"/>
    <mergeCell ref="J92:M92"/>
    <mergeCell ref="C59:C61"/>
    <mergeCell ref="C90:D90"/>
    <mergeCell ref="C85:C87"/>
    <mergeCell ref="N85:N87"/>
    <mergeCell ref="J61:M61"/>
    <mergeCell ref="C93:T93"/>
    <mergeCell ref="P72:P73"/>
    <mergeCell ref="H47:H92"/>
    <mergeCell ref="K47:K57"/>
    <mergeCell ref="C48:C58"/>
    <mergeCell ref="T72:T73"/>
    <mergeCell ref="C64:C65"/>
    <mergeCell ref="G64:G65"/>
    <mergeCell ref="N72:N73"/>
    <mergeCell ref="K62:K83"/>
    <mergeCell ref="G72:G73"/>
    <mergeCell ref="K85:K91"/>
    <mergeCell ref="T8:T9"/>
    <mergeCell ref="B11:T11"/>
    <mergeCell ref="E8:E10"/>
    <mergeCell ref="I27:I43"/>
    <mergeCell ref="O21:O22"/>
    <mergeCell ref="J43:M43"/>
    <mergeCell ref="H27:H43"/>
    <mergeCell ref="N34:N39"/>
    <mergeCell ref="L34:L39"/>
    <mergeCell ref="B3:S3"/>
    <mergeCell ref="O34:O39"/>
    <mergeCell ref="O64:O65"/>
    <mergeCell ref="H8:M9"/>
    <mergeCell ref="H10:M10"/>
    <mergeCell ref="R8:S8"/>
    <mergeCell ref="Q8:Q9"/>
    <mergeCell ref="N64:N65"/>
    <mergeCell ref="F64:F65"/>
    <mergeCell ref="D61:E61"/>
    <mergeCell ref="C23:E23"/>
    <mergeCell ref="K27:K42"/>
    <mergeCell ref="O85:O87"/>
    <mergeCell ref="C24:T24"/>
    <mergeCell ref="P64:P65"/>
    <mergeCell ref="T64:T65"/>
    <mergeCell ref="T34:T39"/>
    <mergeCell ref="L59:L60"/>
    <mergeCell ref="D58:E58"/>
    <mergeCell ref="E72:E73"/>
  </mergeCells>
  <printOptions/>
  <pageMargins left="0.2" right="0.21" top="0.15748031496062992" bottom="0.11811023622047245" header="0.03937007874015748" footer="0.07874015748031496"/>
  <pageSetup fitToHeight="1" fitToWidth="1" horizontalDpi="300" verticalDpi="300" orientation="portrait" paperSize="9" scale="1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Honeywell Kft.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Oze Krisztian</dc:creator>
  <cp:keywords/>
  <dc:description/>
  <cp:lastModifiedBy>Répánszki Júlia</cp:lastModifiedBy>
  <cp:lastPrinted>2014-06-13T06:27:52Z</cp:lastPrinted>
  <dcterms:created xsi:type="dcterms:W3CDTF">2001-01-29T17:32:50Z</dcterms:created>
  <dcterms:modified xsi:type="dcterms:W3CDTF">2017-07-12T07:01:12Z</dcterms:modified>
  <cp:category/>
  <cp:version/>
  <cp:contentType/>
  <cp:contentStatus/>
</cp:coreProperties>
</file>