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lakás adatok" sheetId="1" r:id="rId1"/>
  </sheets>
  <definedNames>
    <definedName name="_xlnm.Print_Area" localSheetId="0">'lakás adatok'!$A$1:$S$85</definedName>
  </definedNames>
  <calcPr fullCalcOnLoad="1"/>
</workbook>
</file>

<file path=xl/sharedStrings.xml><?xml version="1.0" encoding="utf-8"?>
<sst xmlns="http://schemas.openxmlformats.org/spreadsheetml/2006/main" count="182" uniqueCount="120">
  <si>
    <t>A</t>
  </si>
  <si>
    <t>B</t>
  </si>
  <si>
    <t>C</t>
  </si>
  <si>
    <t>D I</t>
  </si>
  <si>
    <t>D II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</si>
  <si>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</si>
  <si>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</si>
  <si>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</si>
  <si>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</si>
  <si>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</si>
  <si>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</si>
  <si>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</si>
  <si>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</si>
  <si>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</si>
  <si>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</si>
  <si>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A2</t>
  </si>
  <si>
    <t>Károly u. 24-34.</t>
  </si>
  <si>
    <t>B2</t>
  </si>
  <si>
    <t>Károly u. 16-22.</t>
  </si>
  <si>
    <t>C2</t>
  </si>
  <si>
    <t>Károly u. 2-14.</t>
  </si>
  <si>
    <t>E2</t>
  </si>
  <si>
    <t>Fehérviz 2-8</t>
  </si>
  <si>
    <t>F2</t>
  </si>
  <si>
    <t>D3</t>
  </si>
  <si>
    <t>I. ÜTEM</t>
  </si>
  <si>
    <t>Radnóti u. 1.</t>
  </si>
  <si>
    <t>Radnóti u. 2.</t>
  </si>
  <si>
    <t>Radnóti u. 3.</t>
  </si>
  <si>
    <t>Radnóti u. 4.</t>
  </si>
  <si>
    <t>Radnóti u. 5.</t>
  </si>
  <si>
    <t>Radnóti u. 6.</t>
  </si>
  <si>
    <t>Radnóti u. 7.</t>
  </si>
  <si>
    <t>Radnóti u. 8.</t>
  </si>
  <si>
    <t>Radnóti u. 9.</t>
  </si>
  <si>
    <t>Radnóti u. 10.</t>
  </si>
  <si>
    <t>Radnóti u. 11.</t>
  </si>
  <si>
    <t>Radnóti u. 12.</t>
  </si>
  <si>
    <t>Radnóti u. 13</t>
  </si>
  <si>
    <t>Radnóti u. 14.</t>
  </si>
  <si>
    <t>Radnóti u. 15.</t>
  </si>
  <si>
    <t>Kálvária u. 59</t>
  </si>
  <si>
    <t>Kálvária u. 57.</t>
  </si>
  <si>
    <t>Kálvária u. 61.</t>
  </si>
  <si>
    <t>Kálvária u. 65.</t>
  </si>
  <si>
    <t>Kálvária u. 67.</t>
  </si>
  <si>
    <t>Fűtési rendszer</t>
  </si>
  <si>
    <t>Helyszínek</t>
  </si>
  <si>
    <t>CÍM</t>
  </si>
  <si>
    <t>légtérfogat</t>
  </si>
  <si>
    <t>db</t>
  </si>
  <si>
    <t xml:space="preserve"> GJ</t>
  </si>
  <si>
    <t>fogyasztás</t>
  </si>
  <si>
    <t xml:space="preserve">előző </t>
  </si>
  <si>
    <t>mérőállás</t>
  </si>
  <si>
    <t xml:space="preserve">záró </t>
  </si>
  <si>
    <t>lakossági</t>
  </si>
  <si>
    <t>nem lakossági</t>
  </si>
  <si>
    <t>Hődíj :</t>
  </si>
  <si>
    <t>Hőfelhasználás</t>
  </si>
  <si>
    <t>MÉRT Hőfogyasztások</t>
  </si>
  <si>
    <t>ADATOK</t>
  </si>
  <si>
    <t xml:space="preserve">légtérre fajlagos </t>
  </si>
  <si>
    <t>I.   Ü T  E  M</t>
  </si>
  <si>
    <t>Hőfogadókban mért összesen :</t>
  </si>
  <si>
    <t xml:space="preserve"> III. ÜTEM</t>
  </si>
  <si>
    <t>Széchenyi tér 29-30-31</t>
  </si>
  <si>
    <t>Széchenyi tér 32-33</t>
  </si>
  <si>
    <t>Széchenyi tér 19-20-21</t>
  </si>
  <si>
    <t>Széchenyi tér 16-17-18</t>
  </si>
  <si>
    <t>Széchenyi tér 13-14-15</t>
  </si>
  <si>
    <t>Széchenyi tér 11-12</t>
  </si>
  <si>
    <t>Széchenyi tér 8-9-10</t>
  </si>
  <si>
    <t>Széchenyi tér 2-7</t>
  </si>
  <si>
    <t>II.   Ü T  E  M</t>
  </si>
  <si>
    <t>7 db hőközpont ÖSSZESEN :</t>
  </si>
  <si>
    <t>III.   Ü T  E  M</t>
  </si>
  <si>
    <t>9 db hőközpont ÖSSZESEN :</t>
  </si>
  <si>
    <t>kétcsöves</t>
  </si>
  <si>
    <t>Hamvas Béla u. 11-15</t>
  </si>
  <si>
    <t>Hamvas Béla u.  3-9</t>
  </si>
  <si>
    <t>Hamvas Béla u. 20-30</t>
  </si>
  <si>
    <t>Hamvas Béla u. 42-48</t>
  </si>
  <si>
    <t>Hamvas Béla u. 32-40</t>
  </si>
  <si>
    <t>Hamvas Béla u. 12-18</t>
  </si>
  <si>
    <t>Hamvas Béla u.  2-10</t>
  </si>
  <si>
    <t>Kondor Béla u. 3.</t>
  </si>
  <si>
    <t>Kondor Béla u. 5.</t>
  </si>
  <si>
    <t>Kondor Béla u. 7.</t>
  </si>
  <si>
    <t>Kondor Béla u. 9.</t>
  </si>
  <si>
    <t>Kondor Béla u. 11.</t>
  </si>
  <si>
    <t>Kondor Béla u. 13.</t>
  </si>
  <si>
    <t>Fehérvíz utca 10-18</t>
  </si>
  <si>
    <t>Fehérvíz utca 20-30</t>
  </si>
  <si>
    <t>egycsöves</t>
  </si>
  <si>
    <t>N hőközpont összesen:</t>
  </si>
  <si>
    <t>Lászlótelepi Óvoda (Forfa)</t>
  </si>
  <si>
    <t>Bölcsőde (főmérő)</t>
  </si>
  <si>
    <t>Óvoda (almérő)</t>
  </si>
  <si>
    <t>m3</t>
  </si>
  <si>
    <t>MJ/m3</t>
  </si>
  <si>
    <t>kétcsöves termoszelepes</t>
  </si>
  <si>
    <r>
      <t>R   (M,N,O)</t>
    </r>
  </si>
  <si>
    <t>Üzleti, egyéb</t>
  </si>
  <si>
    <t>laká-sok száma</t>
  </si>
  <si>
    <t>KK-i intéz-mények</t>
  </si>
  <si>
    <t>HŐKÖZPONT betűJELE</t>
  </si>
  <si>
    <t>Szmolnyica sétány 7. (garázs)</t>
  </si>
  <si>
    <t xml:space="preserve">Kondor Béla u. 26 </t>
  </si>
  <si>
    <t xml:space="preserve">Barcsay Általános Iskola </t>
  </si>
  <si>
    <t>A32</t>
  </si>
  <si>
    <t xml:space="preserve">HŐKÖZPONTOKBAN és HŐFOGADÓKNÁL MÉRT HÖFELHASZNÁLÁS </t>
  </si>
  <si>
    <t>Óvoda (almérő 2) Konténer</t>
  </si>
  <si>
    <t xml:space="preserve">Radnóti 8. </t>
  </si>
  <si>
    <t xml:space="preserve">Radnóti u. 1/7 </t>
  </si>
  <si>
    <t>Egyedi szerződéssel (nov-márc 1, okt és április 0,5)</t>
  </si>
  <si>
    <t>2020. május</t>
  </si>
  <si>
    <t>to</t>
  </si>
  <si>
    <t>N/1</t>
  </si>
  <si>
    <t>N/2</t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</si>
</sst>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#,##0.00000"/>
    <numFmt numFmtId="169" formatCode="0.0000"/>
    <numFmt numFmtId="170" formatCode="0.00000%"/>
    <numFmt numFmtId="171" formatCode="General_)"/>
    <numFmt numFmtId="172" formatCode="0.00_)"/>
    <numFmt numFmtId="173" formatCode="0_)"/>
    <numFmt numFmtId="174" formatCode="#,##0.00\ &quot;Ft&quot;"/>
    <numFmt numFmtId="175" formatCode="#,##0\ &quot;Ft&quot;"/>
    <numFmt numFmtId="176" formatCode="0.0%"/>
    <numFmt numFmtId="177" formatCode="_-* #,##0.000\ _F_t_-;\-* #,##0.000\ _F_t_-;_-* &quot;-&quot;??\ _F_t_-;_-@_-"/>
    <numFmt numFmtId="178" formatCode="_(* #,##0_);_(* \(#,##0\);_(* &quot;-&quot;??_);_(@_)"/>
    <numFmt numFmtId="179" formatCode="#,##0_ ;[Red]\-#,##0\ "/>
    <numFmt numFmtId="180" formatCode="0.000"/>
    <numFmt numFmtId="181" formatCode="#,##0.0000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00000"/>
    <numFmt numFmtId="191" formatCode="0.00000"/>
    <numFmt numFmtId="192" formatCode="0.0000000"/>
    <numFmt numFmtId="193" formatCode="0.0000000000"/>
    <numFmt numFmtId="194" formatCode="0.000000000"/>
    <numFmt numFmtId="195" formatCode="0.00000000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m/d"/>
    <numFmt numFmtId="205" formatCode="#,##0.000"/>
    <numFmt numFmtId="206" formatCode="#,##0.0000000000"/>
    <numFmt numFmtId="207" formatCode="#,##0.000000000"/>
    <numFmt numFmtId="208" formatCode="#,##0.00000000"/>
    <numFmt numFmtId="209" formatCode="#,##0.0\ &quot;Ft&quot;"/>
    <numFmt numFmtId="210" formatCode="_-* #,##0\ &quot;Ft&quot;_-;\-* #,##0\ &quot;Ft&quot;_-;_-* &quot;-&quot;??\ &quot;Ft&quot;_-;_-@_-"/>
    <numFmt numFmtId="211" formatCode="0.000%"/>
    <numFmt numFmtId="212" formatCode="0.0000%"/>
    <numFmt numFmtId="213" formatCode="&quot;Igen&quot;;&quot;Igen&quot;;&quot;Nem&quot;"/>
    <numFmt numFmtId="214" formatCode="&quot;Igaz&quot;;&quot;Igaz&quot;;&quot;Hamis&quot;"/>
    <numFmt numFmtId="215" formatCode="&quot;Be&quot;;&quot;Be&quot;;&quot;Ki&quot;"/>
    <numFmt numFmtId="216" formatCode="[$€-2]\ #\ ##,000_);[Red]\([$€-2]\ #\ ##,000\)"/>
    <numFmt numFmtId="217" formatCode="_-* #,##0.0\ _F_t_-;\-* #,##0.0\ _F_t_-;_-* &quot;-&quot;??\ _F_t_-;_-@_-"/>
    <numFmt numFmtId="218" formatCode="_-* #,##0\ _F_t_-;\-* #,##0\ _F_t_-;_-* &quot;-&quot;??\ _F_t_-;_-@_-"/>
    <numFmt numFmtId="219" formatCode="[$-F400]h:mm:ss\ AM/PM"/>
  </numFmts>
  <fonts count="59">
    <font>
      <sz val="10"/>
      <name val="Arial"/>
      <family val="0"/>
    </font>
    <font>
      <sz val="10"/>
      <name val="H-Courier New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6"/>
      <color indexed="10"/>
      <name val="Arial"/>
      <family val="2"/>
    </font>
    <font>
      <sz val="48"/>
      <name val="Arial"/>
      <family val="2"/>
    </font>
    <font>
      <b/>
      <sz val="56"/>
      <name val="Arial"/>
      <family val="2"/>
    </font>
    <font>
      <sz val="56"/>
      <name val="Arial"/>
      <family val="2"/>
    </font>
    <font>
      <b/>
      <sz val="56"/>
      <color indexed="10"/>
      <name val="Arial"/>
      <family val="2"/>
    </font>
    <font>
      <sz val="56"/>
      <color indexed="10"/>
      <name val="Arial"/>
      <family val="2"/>
    </font>
    <font>
      <b/>
      <sz val="48"/>
      <name val="Arial"/>
      <family val="2"/>
    </font>
    <font>
      <sz val="4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4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4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 textRotation="90"/>
    </xf>
    <xf numFmtId="0" fontId="0" fillId="0" borderId="0" xfId="0" applyAlignment="1">
      <alignment textRotation="90"/>
    </xf>
    <xf numFmtId="0" fontId="5" fillId="0" borderId="11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6" fillId="35" borderId="19" xfId="0" applyFont="1" applyFill="1" applyBorder="1" applyAlignment="1">
      <alignment textRotation="9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4" fontId="9" fillId="0" borderId="2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0" fontId="14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3" fontId="14" fillId="0" borderId="15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4" fontId="14" fillId="0" borderId="14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3" fontId="14" fillId="0" borderId="24" xfId="0" applyNumberFormat="1" applyFont="1" applyBorder="1" applyAlignment="1">
      <alignment horizontal="right"/>
    </xf>
    <xf numFmtId="3" fontId="16" fillId="0" borderId="17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 horizontal="right" vertical="center"/>
    </xf>
    <xf numFmtId="3" fontId="19" fillId="36" borderId="25" xfId="0" applyNumberFormat="1" applyFont="1" applyFill="1" applyBorder="1" applyAlignment="1">
      <alignment horizontal="right" vertical="center"/>
    </xf>
    <xf numFmtId="3" fontId="19" fillId="36" borderId="26" xfId="0" applyNumberFormat="1" applyFont="1" applyFill="1" applyBorder="1" applyAlignment="1">
      <alignment horizontal="right" vertical="center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205" fontId="13" fillId="0" borderId="15" xfId="0" applyNumberFormat="1" applyFont="1" applyBorder="1" applyAlignment="1">
      <alignment horizontal="center"/>
    </xf>
    <xf numFmtId="205" fontId="13" fillId="0" borderId="17" xfId="0" applyNumberFormat="1" applyFont="1" applyBorder="1" applyAlignment="1">
      <alignment horizontal="center"/>
    </xf>
    <xf numFmtId="205" fontId="13" fillId="0" borderId="14" xfId="0" applyNumberFormat="1" applyFont="1" applyBorder="1" applyAlignment="1">
      <alignment horizontal="center"/>
    </xf>
    <xf numFmtId="205" fontId="18" fillId="0" borderId="17" xfId="0" applyNumberFormat="1" applyFont="1" applyBorder="1" applyAlignment="1">
      <alignment horizontal="center"/>
    </xf>
    <xf numFmtId="205" fontId="13" fillId="0" borderId="10" xfId="0" applyNumberFormat="1" applyFont="1" applyBorder="1" applyAlignment="1">
      <alignment horizontal="center"/>
    </xf>
    <xf numFmtId="205" fontId="13" fillId="36" borderId="25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right"/>
    </xf>
    <xf numFmtId="0" fontId="13" fillId="37" borderId="28" xfId="0" applyFont="1" applyFill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0" borderId="18" xfId="0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37" borderId="18" xfId="0" applyFont="1" applyFill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4" fontId="18" fillId="0" borderId="17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3" fontId="9" fillId="0" borderId="36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37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right" vertical="center"/>
    </xf>
    <xf numFmtId="205" fontId="13" fillId="0" borderId="16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3" fontId="14" fillId="0" borderId="4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13" fillId="0" borderId="0" xfId="0" applyFont="1" applyAlignment="1">
      <alignment horizontal="left"/>
    </xf>
    <xf numFmtId="205" fontId="18" fillId="0" borderId="17" xfId="0" applyNumberFormat="1" applyFont="1" applyBorder="1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205" fontId="13" fillId="0" borderId="12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3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45" xfId="0" applyBorder="1" applyAlignment="1">
      <alignment/>
    </xf>
    <xf numFmtId="0" fontId="15" fillId="0" borderId="20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5" fillId="0" borderId="48" xfId="0" applyFont="1" applyBorder="1" applyAlignment="1">
      <alignment horizontal="right"/>
    </xf>
    <xf numFmtId="4" fontId="13" fillId="0" borderId="48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167" fontId="22" fillId="0" borderId="12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2" fillId="0" borderId="24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0" fontId="0" fillId="38" borderId="0" xfId="0" applyFill="1" applyAlignment="1">
      <alignment/>
    </xf>
    <xf numFmtId="0" fontId="5" fillId="38" borderId="14" xfId="0" applyFont="1" applyFill="1" applyBorder="1" applyAlignment="1">
      <alignment horizontal="right" vertical="center"/>
    </xf>
    <xf numFmtId="0" fontId="0" fillId="38" borderId="0" xfId="0" applyFill="1" applyAlignment="1">
      <alignment/>
    </xf>
    <xf numFmtId="0" fontId="5" fillId="38" borderId="11" xfId="0" applyFont="1" applyFill="1" applyBorder="1" applyAlignment="1">
      <alignment horizontal="right" vertical="center"/>
    </xf>
    <xf numFmtId="3" fontId="22" fillId="0" borderId="14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205" fontId="13" fillId="0" borderId="19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 vertical="center"/>
    </xf>
    <xf numFmtId="0" fontId="13" fillId="37" borderId="48" xfId="0" applyFont="1" applyFill="1" applyBorder="1" applyAlignment="1">
      <alignment horizontal="right"/>
    </xf>
    <xf numFmtId="0" fontId="14" fillId="0" borderId="50" xfId="0" applyFont="1" applyBorder="1" applyAlignment="1">
      <alignment horizontal="center" vertical="center"/>
    </xf>
    <xf numFmtId="0" fontId="5" fillId="34" borderId="41" xfId="0" applyFont="1" applyFill="1" applyBorder="1" applyAlignment="1">
      <alignment horizontal="right"/>
    </xf>
    <xf numFmtId="0" fontId="8" fillId="0" borderId="4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0" fontId="15" fillId="0" borderId="41" xfId="0" applyFont="1" applyBorder="1" applyAlignment="1">
      <alignment horizontal="left"/>
    </xf>
    <xf numFmtId="0" fontId="8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/>
    </xf>
    <xf numFmtId="4" fontId="13" fillId="0" borderId="41" xfId="0" applyNumberFormat="1" applyFont="1" applyBorder="1" applyAlignment="1">
      <alignment horizontal="right"/>
    </xf>
    <xf numFmtId="3" fontId="22" fillId="0" borderId="41" xfId="0" applyNumberFormat="1" applyFont="1" applyBorder="1" applyAlignment="1">
      <alignment horizontal="right"/>
    </xf>
    <xf numFmtId="205" fontId="18" fillId="0" borderId="17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right" vertical="center"/>
    </xf>
    <xf numFmtId="4" fontId="58" fillId="0" borderId="10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horizontal="right"/>
    </xf>
    <xf numFmtId="3" fontId="22" fillId="0" borderId="23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right" vertical="center"/>
    </xf>
    <xf numFmtId="4" fontId="18" fillId="0" borderId="51" xfId="0" applyNumberFormat="1" applyFont="1" applyBorder="1" applyAlignment="1">
      <alignment horizontal="center" vertical="center" wrapText="1"/>
    </xf>
    <xf numFmtId="4" fontId="9" fillId="0" borderId="52" xfId="0" applyNumberFormat="1" applyFont="1" applyBorder="1" applyAlignment="1">
      <alignment horizontal="center" vertical="center" wrapText="1"/>
    </xf>
    <xf numFmtId="3" fontId="22" fillId="0" borderId="41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4" fontId="18" fillId="0" borderId="53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vertical="center" wrapText="1"/>
    </xf>
    <xf numFmtId="3" fontId="22" fillId="0" borderId="18" xfId="0" applyNumberFormat="1" applyFont="1" applyBorder="1" applyAlignment="1">
      <alignment horizontal="right" vertical="center"/>
    </xf>
    <xf numFmtId="3" fontId="22" fillId="0" borderId="48" xfId="0" applyNumberFormat="1" applyFont="1" applyBorder="1" applyAlignment="1">
      <alignment horizontal="right"/>
    </xf>
    <xf numFmtId="3" fontId="22" fillId="0" borderId="41" xfId="0" applyNumberFormat="1" applyFont="1" applyBorder="1" applyAlignment="1">
      <alignment horizontal="center" vertical="center"/>
    </xf>
    <xf numFmtId="3" fontId="22" fillId="0" borderId="4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3" fontId="9" fillId="36" borderId="26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2" fillId="36" borderId="56" xfId="0" applyFont="1" applyFill="1" applyBorder="1" applyAlignment="1">
      <alignment horizontal="left" vertical="center"/>
    </xf>
    <xf numFmtId="0" fontId="8" fillId="36" borderId="57" xfId="0" applyFont="1" applyFill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4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2" fillId="36" borderId="19" xfId="0" applyFont="1" applyFill="1" applyBorder="1" applyAlignment="1">
      <alignment horizontal="left" vertical="center"/>
    </xf>
    <xf numFmtId="0" fontId="14" fillId="0" borderId="5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right"/>
    </xf>
    <xf numFmtId="4" fontId="18" fillId="0" borderId="58" xfId="0" applyNumberFormat="1" applyFont="1" applyBorder="1" applyAlignment="1">
      <alignment horizontal="right" vertical="center"/>
    </xf>
    <xf numFmtId="4" fontId="18" fillId="0" borderId="59" xfId="0" applyNumberFormat="1" applyFont="1" applyBorder="1" applyAlignment="1">
      <alignment horizontal="right" vertical="center"/>
    </xf>
    <xf numFmtId="4" fontId="18" fillId="0" borderId="6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0" fontId="0" fillId="38" borderId="41" xfId="0" applyFill="1" applyBorder="1" applyAlignment="1">
      <alignment horizontal="right"/>
    </xf>
    <xf numFmtId="0" fontId="0" fillId="38" borderId="16" xfId="0" applyFill="1" applyBorder="1" applyAlignment="1">
      <alignment horizontal="right"/>
    </xf>
    <xf numFmtId="4" fontId="18" fillId="0" borderId="61" xfId="0" applyNumberFormat="1" applyFont="1" applyBorder="1" applyAlignment="1">
      <alignment horizontal="right" vertical="center"/>
    </xf>
    <xf numFmtId="4" fontId="18" fillId="0" borderId="62" xfId="0" applyNumberFormat="1" applyFont="1" applyBorder="1" applyAlignment="1">
      <alignment horizontal="right" vertical="center"/>
    </xf>
    <xf numFmtId="4" fontId="18" fillId="0" borderId="63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34" borderId="41" xfId="0" applyFont="1" applyFill="1" applyBorder="1" applyAlignment="1">
      <alignment horizontal="right"/>
    </xf>
    <xf numFmtId="4" fontId="7" fillId="39" borderId="64" xfId="0" applyNumberFormat="1" applyFont="1" applyFill="1" applyBorder="1" applyAlignment="1">
      <alignment horizontal="right"/>
    </xf>
    <xf numFmtId="4" fontId="7" fillId="40" borderId="0" xfId="0" applyNumberFormat="1" applyFont="1" applyFill="1" applyAlignment="1">
      <alignment horizontal="right"/>
    </xf>
    <xf numFmtId="0" fontId="0" fillId="40" borderId="0" xfId="0" applyFill="1" applyAlignment="1">
      <alignment horizontal="right"/>
    </xf>
    <xf numFmtId="4" fontId="7" fillId="0" borderId="50" xfId="0" applyNumberFormat="1" applyFont="1" applyBorder="1" applyAlignment="1">
      <alignment horizontal="right"/>
    </xf>
    <xf numFmtId="4" fontId="7" fillId="0" borderId="49" xfId="0" applyNumberFormat="1" applyFont="1" applyBorder="1" applyAlignment="1">
      <alignment horizontal="right"/>
    </xf>
    <xf numFmtId="0" fontId="4" fillId="39" borderId="6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right"/>
    </xf>
    <xf numFmtId="4" fontId="18" fillId="0" borderId="18" xfId="0" applyNumberFormat="1" applyFont="1" applyBorder="1" applyAlignment="1">
      <alignment horizontal="right" vertical="center"/>
    </xf>
    <xf numFmtId="4" fontId="18" fillId="0" borderId="52" xfId="0" applyNumberFormat="1" applyFont="1" applyBorder="1" applyAlignment="1">
      <alignment horizontal="right" vertical="center"/>
    </xf>
    <xf numFmtId="0" fontId="18" fillId="0" borderId="52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9" fillId="0" borderId="6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40" borderId="56" xfId="0" applyFill="1" applyBorder="1" applyAlignment="1">
      <alignment/>
    </xf>
    <xf numFmtId="0" fontId="0" fillId="0" borderId="56" xfId="0" applyBorder="1" applyAlignment="1">
      <alignment/>
    </xf>
    <xf numFmtId="0" fontId="9" fillId="0" borderId="6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0" fillId="38" borderId="48" xfId="0" applyFill="1" applyBorder="1" applyAlignment="1">
      <alignment horizontal="right"/>
    </xf>
    <xf numFmtId="0" fontId="14" fillId="0" borderId="68" xfId="0" applyFont="1" applyBorder="1" applyAlignment="1">
      <alignment horizontal="left" vertical="center"/>
    </xf>
    <xf numFmtId="0" fontId="14" fillId="0" borderId="69" xfId="0" applyFont="1" applyBorder="1" applyAlignment="1">
      <alignment vertical="center"/>
    </xf>
    <xf numFmtId="205" fontId="13" fillId="0" borderId="13" xfId="0" applyNumberFormat="1" applyFont="1" applyBorder="1" applyAlignment="1">
      <alignment horizontal="center" vertical="center"/>
    </xf>
    <xf numFmtId="205" fontId="13" fillId="0" borderId="41" xfId="0" applyNumberFormat="1" applyFont="1" applyBorder="1" applyAlignment="1">
      <alignment horizontal="center" vertical="center"/>
    </xf>
    <xf numFmtId="205" fontId="13" fillId="0" borderId="17" xfId="0" applyNumberFormat="1" applyFont="1" applyBorder="1" applyAlignment="1">
      <alignment horizontal="center" vertical="center"/>
    </xf>
    <xf numFmtId="0" fontId="7" fillId="35" borderId="70" xfId="0" applyFont="1" applyFill="1" applyBorder="1" applyAlignment="1">
      <alignment horizontal="center" vertical="center" textRotation="90" wrapText="1"/>
    </xf>
    <xf numFmtId="0" fontId="6" fillId="35" borderId="71" xfId="0" applyFont="1" applyFill="1" applyBorder="1" applyAlignment="1">
      <alignment textRotation="90"/>
    </xf>
    <xf numFmtId="3" fontId="22" fillId="0" borderId="41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/>
    </xf>
    <xf numFmtId="0" fontId="0" fillId="0" borderId="14" xfId="0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4" fillId="35" borderId="56" xfId="0" applyFont="1" applyFill="1" applyBorder="1" applyAlignment="1">
      <alignment horizontal="center"/>
    </xf>
    <xf numFmtId="0" fontId="6" fillId="0" borderId="0" xfId="0" applyFont="1" applyAlignment="1">
      <alignment textRotation="90"/>
    </xf>
    <xf numFmtId="0" fontId="0" fillId="0" borderId="0" xfId="0" applyAlignment="1">
      <alignment/>
    </xf>
    <xf numFmtId="0" fontId="10" fillId="40" borderId="65" xfId="0" applyFont="1" applyFill="1" applyBorder="1" applyAlignment="1">
      <alignment horizontal="center" vertical="center"/>
    </xf>
    <xf numFmtId="0" fontId="11" fillId="40" borderId="65" xfId="0" applyFont="1" applyFill="1" applyBorder="1" applyAlignment="1">
      <alignment/>
    </xf>
    <xf numFmtId="0" fontId="10" fillId="40" borderId="70" xfId="0" applyFont="1" applyFill="1" applyBorder="1" applyAlignment="1">
      <alignment vertical="center" textRotation="90"/>
    </xf>
    <xf numFmtId="0" fontId="10" fillId="40" borderId="71" xfId="0" applyFont="1" applyFill="1" applyBorder="1" applyAlignment="1">
      <alignment textRotation="90"/>
    </xf>
    <xf numFmtId="0" fontId="0" fillId="0" borderId="19" xfId="0" applyBorder="1" applyAlignment="1">
      <alignment textRotation="90"/>
    </xf>
    <xf numFmtId="0" fontId="10" fillId="39" borderId="70" xfId="0" applyFont="1" applyFill="1" applyBorder="1" applyAlignment="1">
      <alignment horizontal="center" vertical="center" textRotation="90"/>
    </xf>
    <xf numFmtId="0" fontId="10" fillId="39" borderId="71" xfId="0" applyFont="1" applyFill="1" applyBorder="1" applyAlignment="1">
      <alignment textRotation="90"/>
    </xf>
    <xf numFmtId="0" fontId="0" fillId="39" borderId="19" xfId="0" applyFill="1" applyBorder="1" applyAlignment="1">
      <alignment textRotation="90"/>
    </xf>
    <xf numFmtId="0" fontId="5" fillId="33" borderId="71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4" fontId="7" fillId="0" borderId="40" xfId="0" applyNumberFormat="1" applyFont="1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66" xfId="0" applyBorder="1" applyAlignment="1">
      <alignment horizontal="right"/>
    </xf>
    <xf numFmtId="4" fontId="18" fillId="0" borderId="73" xfId="0" applyNumberFormat="1" applyFont="1" applyBorder="1" applyAlignment="1">
      <alignment horizontal="right" vertical="center"/>
    </xf>
    <xf numFmtId="4" fontId="18" fillId="0" borderId="74" xfId="0" applyNumberFormat="1" applyFont="1" applyBorder="1" applyAlignment="1">
      <alignment horizontal="right" vertical="center"/>
    </xf>
    <xf numFmtId="4" fontId="18" fillId="0" borderId="37" xfId="0" applyNumberFormat="1" applyFont="1" applyBorder="1" applyAlignment="1">
      <alignment horizontal="right" vertical="center"/>
    </xf>
    <xf numFmtId="0" fontId="16" fillId="0" borderId="73" xfId="0" applyFont="1" applyBorder="1" applyAlignment="1">
      <alignment horizontal="left" vertical="center"/>
    </xf>
    <xf numFmtId="0" fontId="16" fillId="0" borderId="37" xfId="0" applyFont="1" applyBorder="1" applyAlignment="1">
      <alignment vertical="center"/>
    </xf>
    <xf numFmtId="0" fontId="14" fillId="0" borderId="75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0" fontId="0" fillId="39" borderId="56" xfId="0" applyFill="1" applyBorder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4" fontId="9" fillId="0" borderId="66" xfId="0" applyNumberFormat="1" applyFont="1" applyBorder="1" applyAlignment="1">
      <alignment horizontal="center" vertical="center"/>
    </xf>
    <xf numFmtId="4" fontId="9" fillId="0" borderId="52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 wrapText="1"/>
    </xf>
    <xf numFmtId="4" fontId="18" fillId="0" borderId="53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4" fontId="4" fillId="35" borderId="65" xfId="0" applyNumberFormat="1" applyFont="1" applyFill="1" applyBorder="1" applyAlignment="1">
      <alignment horizontal="center" vertical="center"/>
    </xf>
    <xf numFmtId="4" fontId="7" fillId="35" borderId="0" xfId="0" applyNumberFormat="1" applyFont="1" applyFill="1" applyAlignment="1">
      <alignment horizontal="right"/>
    </xf>
    <xf numFmtId="0" fontId="0" fillId="35" borderId="0" xfId="0" applyFill="1" applyAlignment="1">
      <alignment horizontal="right"/>
    </xf>
    <xf numFmtId="4" fontId="9" fillId="0" borderId="50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4" fillId="0" borderId="56" xfId="0" applyFont="1" applyBorder="1" applyAlignment="1">
      <alignment horizontal="right" vertical="center" wrapText="1"/>
    </xf>
    <xf numFmtId="0" fontId="0" fillId="0" borderId="56" xfId="0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3" fontId="18" fillId="0" borderId="77" xfId="0" applyNumberFormat="1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/>
    </xf>
    <xf numFmtId="4" fontId="18" fillId="0" borderId="72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8" fillId="0" borderId="55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18" fillId="0" borderId="79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3" fontId="18" fillId="0" borderId="50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" fontId="18" fillId="0" borderId="42" xfId="0" applyNumberFormat="1" applyFont="1" applyBorder="1" applyAlignment="1">
      <alignment horizontal="center" vertical="center" wrapText="1"/>
    </xf>
    <xf numFmtId="4" fontId="18" fillId="0" borderId="51" xfId="0" applyNumberFormat="1" applyFont="1" applyBorder="1" applyAlignment="1">
      <alignment horizontal="center" vertical="center" wrapText="1"/>
    </xf>
    <xf numFmtId="0" fontId="13" fillId="0" borderId="51" xfId="0" applyFont="1" applyBorder="1" applyAlignment="1">
      <alignment vertical="center" wrapText="1"/>
    </xf>
    <xf numFmtId="0" fontId="13" fillId="0" borderId="8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81" xfId="0" applyFont="1" applyBorder="1" applyAlignment="1">
      <alignment vertical="center" wrapText="1"/>
    </xf>
    <xf numFmtId="4" fontId="9" fillId="0" borderId="52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4" fontId="18" fillId="0" borderId="80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4" fontId="18" fillId="0" borderId="50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0" borderId="57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textRotation="53" wrapText="1"/>
    </xf>
    <xf numFmtId="0" fontId="0" fillId="0" borderId="80" xfId="0" applyBorder="1" applyAlignment="1">
      <alignment/>
    </xf>
    <xf numFmtId="0" fontId="0" fillId="0" borderId="72" xfId="0" applyBorder="1" applyAlignment="1">
      <alignment/>
    </xf>
    <xf numFmtId="0" fontId="0" fillId="0" borderId="79" xfId="0" applyBorder="1" applyAlignment="1">
      <alignment/>
    </xf>
    <xf numFmtId="0" fontId="0" fillId="0" borderId="66" xfId="0" applyBorder="1" applyAlignment="1">
      <alignment/>
    </xf>
    <xf numFmtId="0" fontId="0" fillId="0" borderId="36" xfId="0" applyBorder="1" applyAlignment="1">
      <alignment/>
    </xf>
    <xf numFmtId="3" fontId="17" fillId="0" borderId="73" xfId="0" applyNumberFormat="1" applyFont="1" applyBorder="1" applyAlignment="1">
      <alignment vertical="center"/>
    </xf>
    <xf numFmtId="3" fontId="17" fillId="0" borderId="37" xfId="0" applyNumberFormat="1" applyFont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aj_fubo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97"/>
  <sheetViews>
    <sheetView tabSelected="1" view="pageBreakPreview" zoomScale="20" zoomScaleNormal="20" zoomScaleSheetLayoutView="20" workbookViewId="0" topLeftCell="A1">
      <selection activeCell="N17" sqref="N17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50.140625" style="1" customWidth="1"/>
    <col min="4" max="4" width="155.140625" style="5" customWidth="1"/>
    <col min="5" max="5" width="58.140625" style="5" customWidth="1"/>
    <col min="6" max="6" width="30.57421875" style="1" customWidth="1"/>
    <col min="7" max="7" width="7.8515625" style="3" customWidth="1"/>
    <col min="8" max="8" width="1.8515625" style="3" customWidth="1"/>
    <col min="9" max="9" width="2.7109375" style="3" customWidth="1"/>
    <col min="10" max="10" width="1.7109375" style="3" customWidth="1"/>
    <col min="11" max="11" width="3.140625" style="3" customWidth="1"/>
    <col min="12" max="12" width="46.28125" style="4" customWidth="1"/>
    <col min="13" max="13" width="54.7109375" style="4" customWidth="1"/>
    <col min="14" max="15" width="50.7109375" style="4" customWidth="1"/>
    <col min="16" max="16" width="69.00390625" style="18" customWidth="1"/>
    <col min="17" max="17" width="55.00390625" style="18" customWidth="1"/>
    <col min="18" max="18" width="55.57421875" style="18" hidden="1" customWidth="1"/>
    <col min="19" max="19" width="77.8515625" style="4" customWidth="1"/>
  </cols>
  <sheetData>
    <row r="1" ht="5.25" customHeight="1"/>
    <row r="2" ht="4.5" customHeight="1" thickBot="1"/>
    <row r="3" spans="2:19" s="7" customFormat="1" ht="75" customHeight="1" thickBot="1">
      <c r="B3" s="335" t="s">
        <v>116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7"/>
      <c r="Q3" s="124" t="s">
        <v>58</v>
      </c>
      <c r="S3" s="192">
        <v>2880.5</v>
      </c>
    </row>
    <row r="4" spans="2:19" s="6" customFormat="1" ht="12" customHeight="1" thickBot="1">
      <c r="B4" s="323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5"/>
    </row>
    <row r="5" spans="2:19" s="6" customFormat="1" ht="50.25" customHeight="1" thickBot="1">
      <c r="B5" s="330" t="s">
        <v>111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</row>
    <row r="6" spans="2:19" s="6" customFormat="1" ht="54.75" customHeight="1" thickBot="1">
      <c r="B6" s="358" t="s">
        <v>106</v>
      </c>
      <c r="C6" s="359"/>
      <c r="D6" s="331" t="s">
        <v>47</v>
      </c>
      <c r="E6" s="326" t="s">
        <v>61</v>
      </c>
      <c r="F6" s="338"/>
      <c r="G6" s="338"/>
      <c r="H6" s="338"/>
      <c r="I6" s="338"/>
      <c r="J6" s="338"/>
      <c r="K6" s="338"/>
      <c r="L6" s="339"/>
      <c r="M6" s="305" t="s">
        <v>60</v>
      </c>
      <c r="N6" s="306"/>
      <c r="O6" s="306"/>
      <c r="P6" s="306"/>
      <c r="Q6" s="306"/>
      <c r="R6" s="307"/>
      <c r="S6" s="326" t="s">
        <v>59</v>
      </c>
    </row>
    <row r="7" spans="2:19" s="6" customFormat="1" ht="65.25" customHeight="1" thickBot="1">
      <c r="B7" s="360"/>
      <c r="C7" s="361"/>
      <c r="D7" s="332"/>
      <c r="E7" s="327"/>
      <c r="F7" s="218"/>
      <c r="G7" s="218"/>
      <c r="H7" s="218"/>
      <c r="I7" s="218"/>
      <c r="J7" s="218"/>
      <c r="K7" s="218"/>
      <c r="L7" s="332"/>
      <c r="M7" s="328" t="s">
        <v>54</v>
      </c>
      <c r="N7" s="329"/>
      <c r="O7" s="208"/>
      <c r="P7" s="308" t="s">
        <v>52</v>
      </c>
      <c r="Q7" s="309"/>
      <c r="R7" s="310"/>
      <c r="S7" s="327"/>
    </row>
    <row r="8" spans="2:19" s="9" customFormat="1" ht="71.25" customHeight="1">
      <c r="B8" s="360"/>
      <c r="C8" s="361"/>
      <c r="D8" s="340" t="s">
        <v>48</v>
      </c>
      <c r="E8" s="318" t="s">
        <v>46</v>
      </c>
      <c r="F8" s="356" t="s">
        <v>104</v>
      </c>
      <c r="G8" s="343" t="s">
        <v>49</v>
      </c>
      <c r="H8" s="344"/>
      <c r="I8" s="344"/>
      <c r="J8" s="344"/>
      <c r="K8" s="345"/>
      <c r="L8" s="346"/>
      <c r="M8" s="355" t="s">
        <v>53</v>
      </c>
      <c r="N8" s="353" t="s">
        <v>55</v>
      </c>
      <c r="O8" s="204"/>
      <c r="P8" s="333" t="s">
        <v>56</v>
      </c>
      <c r="Q8" s="321" t="s">
        <v>57</v>
      </c>
      <c r="R8" s="322"/>
      <c r="S8" s="314" t="s">
        <v>62</v>
      </c>
    </row>
    <row r="9" spans="2:19" s="9" customFormat="1" ht="115.5" customHeight="1" thickBot="1">
      <c r="B9" s="360"/>
      <c r="C9" s="361"/>
      <c r="D9" s="341"/>
      <c r="E9" s="319"/>
      <c r="F9" s="357"/>
      <c r="G9" s="347"/>
      <c r="H9" s="348"/>
      <c r="I9" s="348"/>
      <c r="J9" s="348"/>
      <c r="K9" s="348"/>
      <c r="L9" s="349"/>
      <c r="M9" s="334"/>
      <c r="N9" s="354"/>
      <c r="O9" s="209"/>
      <c r="P9" s="334"/>
      <c r="Q9" s="108" t="s">
        <v>105</v>
      </c>
      <c r="R9" s="109" t="s">
        <v>103</v>
      </c>
      <c r="S9" s="315"/>
    </row>
    <row r="10" spans="2:19" s="9" customFormat="1" ht="60" customHeight="1" thickBot="1">
      <c r="B10" s="362"/>
      <c r="C10" s="363"/>
      <c r="D10" s="342"/>
      <c r="E10" s="320"/>
      <c r="F10" s="107" t="s">
        <v>50</v>
      </c>
      <c r="G10" s="350" t="s">
        <v>99</v>
      </c>
      <c r="H10" s="350"/>
      <c r="I10" s="350"/>
      <c r="J10" s="350"/>
      <c r="K10" s="351"/>
      <c r="L10" s="352"/>
      <c r="M10" s="67" t="s">
        <v>51</v>
      </c>
      <c r="N10" s="68" t="s">
        <v>51</v>
      </c>
      <c r="O10" s="205"/>
      <c r="P10" s="69" t="s">
        <v>51</v>
      </c>
      <c r="Q10" s="105" t="s">
        <v>51</v>
      </c>
      <c r="R10" s="104" t="s">
        <v>51</v>
      </c>
      <c r="S10" s="40" t="s">
        <v>100</v>
      </c>
    </row>
    <row r="11" spans="2:19" s="9" customFormat="1" ht="3.75" customHeight="1">
      <c r="B11" s="316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</row>
    <row r="12" spans="2:19" s="9" customFormat="1" ht="6" customHeight="1">
      <c r="B12" s="303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</row>
    <row r="13" spans="2:19" s="9" customFormat="1" ht="12" customHeight="1" thickBot="1">
      <c r="B13" s="271" t="s">
        <v>63</v>
      </c>
      <c r="C13" s="311" t="s">
        <v>25</v>
      </c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</row>
    <row r="14" spans="2:19" ht="123.75" customHeight="1" thickBot="1">
      <c r="B14" s="272"/>
      <c r="C14" s="41" t="s">
        <v>0</v>
      </c>
      <c r="D14" s="42" t="s">
        <v>66</v>
      </c>
      <c r="E14" s="110" t="s">
        <v>101</v>
      </c>
      <c r="F14" s="76">
        <v>41</v>
      </c>
      <c r="G14" s="312"/>
      <c r="H14" s="292"/>
      <c r="I14" s="87"/>
      <c r="J14" s="277"/>
      <c r="K14" s="88"/>
      <c r="L14" s="89">
        <v>5829.17</v>
      </c>
      <c r="M14" s="153">
        <v>3253</v>
      </c>
      <c r="N14" s="153">
        <v>3263</v>
      </c>
      <c r="O14" s="153"/>
      <c r="P14" s="48">
        <f aca="true" t="shared" si="0" ref="P14:P20">N14-M14</f>
        <v>10</v>
      </c>
      <c r="Q14" s="48"/>
      <c r="R14" s="48"/>
      <c r="S14" s="81">
        <f aca="true" t="shared" si="1" ref="S14:S20">1000*(R14+Q14+P14)/L14</f>
        <v>1.7155100983501939</v>
      </c>
    </row>
    <row r="15" spans="2:19" ht="123.75" customHeight="1" thickBot="1">
      <c r="B15" s="272"/>
      <c r="C15" s="43" t="s">
        <v>1</v>
      </c>
      <c r="D15" s="44" t="s">
        <v>67</v>
      </c>
      <c r="E15" s="111" t="s">
        <v>101</v>
      </c>
      <c r="F15" s="79">
        <v>28</v>
      </c>
      <c r="G15" s="313"/>
      <c r="H15" s="293"/>
      <c r="I15" s="90"/>
      <c r="J15" s="278"/>
      <c r="K15" s="91"/>
      <c r="L15" s="92">
        <v>3979.48</v>
      </c>
      <c r="M15" s="154">
        <v>5255</v>
      </c>
      <c r="N15" s="154">
        <v>5282</v>
      </c>
      <c r="O15" s="154"/>
      <c r="P15" s="49">
        <f t="shared" si="0"/>
        <v>27</v>
      </c>
      <c r="Q15" s="49"/>
      <c r="R15" s="49"/>
      <c r="S15" s="81">
        <f t="shared" si="1"/>
        <v>6.784806055062471</v>
      </c>
    </row>
    <row r="16" spans="2:19" ht="120" customHeight="1" thickBot="1">
      <c r="B16" s="272"/>
      <c r="C16" s="43" t="s">
        <v>2</v>
      </c>
      <c r="D16" s="44" t="s">
        <v>68</v>
      </c>
      <c r="E16" s="112" t="s">
        <v>101</v>
      </c>
      <c r="F16" s="79">
        <v>42</v>
      </c>
      <c r="G16" s="313"/>
      <c r="H16" s="293"/>
      <c r="I16" s="93"/>
      <c r="J16" s="278"/>
      <c r="K16" s="94"/>
      <c r="L16" s="92">
        <v>5969.24</v>
      </c>
      <c r="M16" s="154">
        <v>1772</v>
      </c>
      <c r="N16" s="154">
        <v>1776</v>
      </c>
      <c r="O16" s="154"/>
      <c r="P16" s="49">
        <f t="shared" si="0"/>
        <v>4</v>
      </c>
      <c r="Q16" s="49"/>
      <c r="R16" s="49"/>
      <c r="S16" s="81">
        <f t="shared" si="1"/>
        <v>0.6701020565432115</v>
      </c>
    </row>
    <row r="17" spans="2:19" ht="112.5" customHeight="1" thickBot="1">
      <c r="B17" s="272"/>
      <c r="C17" s="43" t="s">
        <v>3</v>
      </c>
      <c r="D17" s="44" t="s">
        <v>69</v>
      </c>
      <c r="E17" s="110" t="s">
        <v>101</v>
      </c>
      <c r="F17" s="79">
        <v>42</v>
      </c>
      <c r="G17" s="313"/>
      <c r="H17" s="293"/>
      <c r="I17" s="90"/>
      <c r="J17" s="278"/>
      <c r="K17" s="91"/>
      <c r="L17" s="92">
        <v>5969.22</v>
      </c>
      <c r="M17" s="186">
        <v>2534</v>
      </c>
      <c r="N17" s="186">
        <v>2540</v>
      </c>
      <c r="O17" s="186"/>
      <c r="P17" s="49">
        <f t="shared" si="0"/>
        <v>6</v>
      </c>
      <c r="Q17" s="49"/>
      <c r="R17" s="49"/>
      <c r="S17" s="81">
        <f t="shared" si="1"/>
        <v>1.0051564526018475</v>
      </c>
    </row>
    <row r="18" spans="2:19" ht="90" customHeight="1" thickBot="1">
      <c r="B18" s="272"/>
      <c r="C18" s="177" t="s">
        <v>4</v>
      </c>
      <c r="D18" s="46" t="s">
        <v>70</v>
      </c>
      <c r="E18" s="129" t="s">
        <v>78</v>
      </c>
      <c r="F18" s="126">
        <v>42</v>
      </c>
      <c r="G18" s="313"/>
      <c r="H18" s="293"/>
      <c r="I18" s="90"/>
      <c r="J18" s="278"/>
      <c r="K18" s="91"/>
      <c r="L18" s="140">
        <v>5969.23</v>
      </c>
      <c r="M18" s="196">
        <v>140</v>
      </c>
      <c r="N18" s="196">
        <v>152</v>
      </c>
      <c r="O18" s="206"/>
      <c r="P18" s="49">
        <f t="shared" si="0"/>
        <v>12</v>
      </c>
      <c r="Q18" s="139"/>
      <c r="R18" s="139"/>
      <c r="S18" s="81">
        <f>1000*(P18)/L18</f>
        <v>2.010309537411023</v>
      </c>
    </row>
    <row r="19" spans="2:19" ht="90" customHeight="1" thickBot="1">
      <c r="B19" s="272"/>
      <c r="C19" s="177" t="s">
        <v>5</v>
      </c>
      <c r="D19" s="182" t="s">
        <v>71</v>
      </c>
      <c r="E19" s="183" t="s">
        <v>78</v>
      </c>
      <c r="F19" s="184">
        <v>28</v>
      </c>
      <c r="G19" s="313"/>
      <c r="H19" s="293"/>
      <c r="I19" s="176"/>
      <c r="J19" s="278"/>
      <c r="K19" s="181"/>
      <c r="L19" s="185">
        <v>3979.48</v>
      </c>
      <c r="M19" s="186">
        <v>402</v>
      </c>
      <c r="N19" s="186">
        <v>407</v>
      </c>
      <c r="O19" s="186"/>
      <c r="P19" s="49">
        <f t="shared" si="0"/>
        <v>5</v>
      </c>
      <c r="Q19" s="128"/>
      <c r="R19" s="128"/>
      <c r="S19" s="81">
        <f t="shared" si="1"/>
        <v>1.2564455657523093</v>
      </c>
    </row>
    <row r="20" spans="2:19" s="188" customFormat="1" ht="90" customHeight="1" thickBot="1">
      <c r="B20" s="272"/>
      <c r="C20" s="189" t="s">
        <v>6</v>
      </c>
      <c r="D20" s="53" t="s">
        <v>72</v>
      </c>
      <c r="E20" s="119" t="s">
        <v>78</v>
      </c>
      <c r="F20" s="190">
        <v>42</v>
      </c>
      <c r="G20" s="313"/>
      <c r="H20" s="293"/>
      <c r="I20" s="93"/>
      <c r="J20" s="278"/>
      <c r="K20" s="191"/>
      <c r="L20" s="96">
        <f>5969.22+51.7</f>
        <v>6020.92</v>
      </c>
      <c r="M20" s="193">
        <v>2682</v>
      </c>
      <c r="N20" s="193">
        <v>2691</v>
      </c>
      <c r="O20" s="207"/>
      <c r="P20" s="49">
        <f t="shared" si="0"/>
        <v>9</v>
      </c>
      <c r="Q20" s="194"/>
      <c r="R20" s="194"/>
      <c r="S20" s="81">
        <f t="shared" si="1"/>
        <v>1.4947881719072833</v>
      </c>
    </row>
    <row r="21" spans="2:19" s="2" customFormat="1" ht="90" customHeight="1" thickBot="1">
      <c r="B21" s="272"/>
      <c r="C21" s="258" t="s">
        <v>75</v>
      </c>
      <c r="D21" s="259"/>
      <c r="E21" s="260"/>
      <c r="F21" s="78">
        <f>SUM(F14+F15+F16+F17+F18+F19+F20)</f>
        <v>265</v>
      </c>
      <c r="G21" s="313"/>
      <c r="H21" s="294"/>
      <c r="I21" s="254">
        <f>SUM(L14:L20)</f>
        <v>37716.74</v>
      </c>
      <c r="J21" s="255"/>
      <c r="K21" s="256"/>
      <c r="L21" s="257"/>
      <c r="M21" s="63">
        <f>SUM(M14:M20)</f>
        <v>16038</v>
      </c>
      <c r="N21" s="63">
        <f>SUM(N14:N20)</f>
        <v>16111</v>
      </c>
      <c r="O21" s="63"/>
      <c r="P21" s="134">
        <f>SUM(P14:P20)</f>
        <v>73</v>
      </c>
      <c r="Q21" s="64"/>
      <c r="R21" s="187"/>
      <c r="S21" s="84">
        <f>1000*(R21+Q21+P21)/I21</f>
        <v>1.9354801077717747</v>
      </c>
    </row>
    <row r="22" spans="2:19" s="2" customFormat="1" ht="19.5" customHeight="1">
      <c r="B22" s="36"/>
      <c r="C22" s="279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</row>
    <row r="23" spans="2:19" s="2" customFormat="1" ht="15.75" customHeight="1"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2:19" s="6" customFormat="1" ht="18.75" customHeight="1" thickBot="1">
      <c r="B24" s="284" t="s">
        <v>74</v>
      </c>
      <c r="C24" s="282" t="s">
        <v>74</v>
      </c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</row>
    <row r="25" spans="2:19" ht="90" customHeight="1" thickBot="1">
      <c r="B25" s="285"/>
      <c r="C25" s="41" t="s">
        <v>7</v>
      </c>
      <c r="D25" s="42" t="s">
        <v>73</v>
      </c>
      <c r="E25" s="118" t="s">
        <v>78</v>
      </c>
      <c r="F25" s="76">
        <v>78</v>
      </c>
      <c r="G25" s="247"/>
      <c r="H25" s="292"/>
      <c r="I25" s="25"/>
      <c r="J25" s="233"/>
      <c r="K25" s="30"/>
      <c r="L25" s="89">
        <v>9826.92</v>
      </c>
      <c r="M25" s="153">
        <v>5006</v>
      </c>
      <c r="N25" s="153">
        <v>5053</v>
      </c>
      <c r="O25" s="153"/>
      <c r="P25" s="48">
        <f aca="true" t="shared" si="2" ref="P25:P31">N25-M25</f>
        <v>47</v>
      </c>
      <c r="Q25" s="48"/>
      <c r="R25" s="48"/>
      <c r="S25" s="81">
        <f aca="true" t="shared" si="3" ref="S25:S32">1000*(R25+Q25+P25)/L25</f>
        <v>4.782780362514399</v>
      </c>
    </row>
    <row r="26" spans="2:19" ht="90" customHeight="1" thickBot="1">
      <c r="B26" s="285"/>
      <c r="C26" s="43" t="s">
        <v>8</v>
      </c>
      <c r="D26" s="44" t="s">
        <v>79</v>
      </c>
      <c r="E26" s="113" t="s">
        <v>78</v>
      </c>
      <c r="F26" s="79">
        <v>33</v>
      </c>
      <c r="G26" s="248"/>
      <c r="H26" s="293"/>
      <c r="I26" s="23"/>
      <c r="J26" s="243"/>
      <c r="K26" s="35"/>
      <c r="L26" s="92">
        <v>4147.21</v>
      </c>
      <c r="M26" s="154">
        <v>1735</v>
      </c>
      <c r="N26" s="154">
        <v>1747</v>
      </c>
      <c r="O26" s="154"/>
      <c r="P26" s="49">
        <f t="shared" si="2"/>
        <v>12</v>
      </c>
      <c r="Q26" s="49"/>
      <c r="R26" s="49"/>
      <c r="S26" s="81">
        <f t="shared" si="3"/>
        <v>2.8935115414941612</v>
      </c>
    </row>
    <row r="27" spans="2:19" ht="90" customHeight="1" thickBot="1">
      <c r="B27" s="285"/>
      <c r="C27" s="43" t="s">
        <v>9</v>
      </c>
      <c r="D27" s="44" t="s">
        <v>80</v>
      </c>
      <c r="E27" s="113" t="s">
        <v>78</v>
      </c>
      <c r="F27" s="79">
        <v>56</v>
      </c>
      <c r="G27" s="248"/>
      <c r="H27" s="293"/>
      <c r="I27" s="24"/>
      <c r="J27" s="243"/>
      <c r="K27" s="32"/>
      <c r="L27" s="92">
        <v>7057.53</v>
      </c>
      <c r="M27" s="154">
        <v>3386</v>
      </c>
      <c r="N27" s="154">
        <v>3423</v>
      </c>
      <c r="O27" s="154"/>
      <c r="P27" s="49">
        <f t="shared" si="2"/>
        <v>37</v>
      </c>
      <c r="Q27" s="49"/>
      <c r="R27" s="49"/>
      <c r="S27" s="81">
        <f t="shared" si="3"/>
        <v>5.24262737813371</v>
      </c>
    </row>
    <row r="28" spans="2:19" ht="90" customHeight="1" thickBot="1">
      <c r="B28" s="285"/>
      <c r="C28" s="43" t="s">
        <v>10</v>
      </c>
      <c r="D28" s="44" t="s">
        <v>81</v>
      </c>
      <c r="E28" s="113" t="s">
        <v>78</v>
      </c>
      <c r="F28" s="79">
        <v>60</v>
      </c>
      <c r="G28" s="248"/>
      <c r="H28" s="293"/>
      <c r="I28" s="23"/>
      <c r="J28" s="243"/>
      <c r="K28" s="35"/>
      <c r="L28" s="92">
        <v>7538.85</v>
      </c>
      <c r="M28" s="154">
        <v>3665</v>
      </c>
      <c r="N28" s="154">
        <v>3701</v>
      </c>
      <c r="O28" s="154"/>
      <c r="P28" s="49">
        <f t="shared" si="2"/>
        <v>36</v>
      </c>
      <c r="Q28" s="49"/>
      <c r="R28" s="49"/>
      <c r="S28" s="81">
        <f t="shared" si="3"/>
        <v>4.7752641317972895</v>
      </c>
    </row>
    <row r="29" spans="2:19" ht="105" customHeight="1" thickBot="1">
      <c r="B29" s="285"/>
      <c r="C29" s="43" t="s">
        <v>11</v>
      </c>
      <c r="D29" s="44" t="s">
        <v>82</v>
      </c>
      <c r="E29" s="110" t="s">
        <v>101</v>
      </c>
      <c r="F29" s="79">
        <v>32</v>
      </c>
      <c r="G29" s="248"/>
      <c r="H29" s="293"/>
      <c r="I29" s="24"/>
      <c r="J29" s="243"/>
      <c r="K29" s="32"/>
      <c r="L29" s="92">
        <v>4006.13</v>
      </c>
      <c r="M29" s="154">
        <v>1587</v>
      </c>
      <c r="N29" s="154">
        <v>1602</v>
      </c>
      <c r="O29" s="154"/>
      <c r="P29" s="49">
        <f t="shared" si="2"/>
        <v>15</v>
      </c>
      <c r="Q29" s="49"/>
      <c r="R29" s="49"/>
      <c r="S29" s="81">
        <f t="shared" si="3"/>
        <v>3.7442619186097303</v>
      </c>
    </row>
    <row r="30" spans="2:19" ht="116.25" customHeight="1" thickBot="1">
      <c r="B30" s="285"/>
      <c r="C30" s="43" t="s">
        <v>12</v>
      </c>
      <c r="D30" s="44" t="s">
        <v>83</v>
      </c>
      <c r="E30" s="110" t="s">
        <v>101</v>
      </c>
      <c r="F30" s="79">
        <v>55</v>
      </c>
      <c r="G30" s="248"/>
      <c r="H30" s="293"/>
      <c r="I30" s="23"/>
      <c r="J30" s="243"/>
      <c r="K30" s="35"/>
      <c r="L30" s="92">
        <v>6916.81</v>
      </c>
      <c r="M30" s="154">
        <v>1784</v>
      </c>
      <c r="N30" s="154">
        <v>1799</v>
      </c>
      <c r="O30" s="154"/>
      <c r="P30" s="49">
        <f t="shared" si="2"/>
        <v>15</v>
      </c>
      <c r="Q30" s="49"/>
      <c r="R30" s="49"/>
      <c r="S30" s="81">
        <f t="shared" si="3"/>
        <v>2.1686297585158476</v>
      </c>
    </row>
    <row r="31" spans="2:19" ht="120" customHeight="1" thickBot="1">
      <c r="B31" s="285"/>
      <c r="C31" s="43" t="s">
        <v>13</v>
      </c>
      <c r="D31" s="44" t="s">
        <v>84</v>
      </c>
      <c r="E31" s="110" t="s">
        <v>101</v>
      </c>
      <c r="F31" s="79">
        <v>56</v>
      </c>
      <c r="G31" s="248"/>
      <c r="H31" s="293"/>
      <c r="I31" s="24"/>
      <c r="J31" s="243"/>
      <c r="K31" s="32"/>
      <c r="L31" s="92">
        <v>7057.87</v>
      </c>
      <c r="M31" s="154">
        <v>1090</v>
      </c>
      <c r="N31" s="154">
        <v>1095</v>
      </c>
      <c r="O31" s="154"/>
      <c r="P31" s="49">
        <f t="shared" si="2"/>
        <v>5</v>
      </c>
      <c r="Q31" s="49"/>
      <c r="R31" s="49"/>
      <c r="S31" s="81">
        <f t="shared" si="3"/>
        <v>0.7084290302881747</v>
      </c>
    </row>
    <row r="32" spans="2:19" ht="90" customHeight="1">
      <c r="B32" s="285"/>
      <c r="C32" s="230" t="s">
        <v>14</v>
      </c>
      <c r="D32" s="45" t="s">
        <v>85</v>
      </c>
      <c r="E32" s="114" t="s">
        <v>78</v>
      </c>
      <c r="F32" s="80">
        <v>80</v>
      </c>
      <c r="G32" s="248"/>
      <c r="H32" s="293"/>
      <c r="I32" s="275"/>
      <c r="J32" s="243"/>
      <c r="K32" s="290"/>
      <c r="L32" s="95">
        <f>7981.6+320.76+192</f>
        <v>8494.36</v>
      </c>
      <c r="M32" s="273">
        <v>2217</v>
      </c>
      <c r="N32" s="273">
        <v>2260</v>
      </c>
      <c r="O32" s="206"/>
      <c r="P32" s="52">
        <f>(N32-M32)*L32/SUM(L32:L34)</f>
        <v>34.386916199318584</v>
      </c>
      <c r="Q32" s="52"/>
      <c r="R32" s="54"/>
      <c r="S32" s="268">
        <f t="shared" si="3"/>
        <v>4.048205656378889</v>
      </c>
    </row>
    <row r="33" spans="2:19" s="199" customFormat="1" ht="90" customHeight="1">
      <c r="B33" s="285"/>
      <c r="C33" s="230"/>
      <c r="D33" s="53" t="s">
        <v>118</v>
      </c>
      <c r="E33" s="200" t="s">
        <v>78</v>
      </c>
      <c r="F33" s="201"/>
      <c r="G33" s="248"/>
      <c r="H33" s="293"/>
      <c r="I33" s="243"/>
      <c r="J33" s="243"/>
      <c r="K33" s="290"/>
      <c r="L33" s="202">
        <v>1590.6</v>
      </c>
      <c r="M33" s="273"/>
      <c r="N33" s="273"/>
      <c r="O33" s="206"/>
      <c r="P33" s="203">
        <f>(N32-M32)*L33/SUM(L32:L34)</f>
        <v>6.439075917036261</v>
      </c>
      <c r="Q33" s="203"/>
      <c r="S33" s="269"/>
    </row>
    <row r="34" spans="2:19" s="199" customFormat="1" ht="90" customHeight="1" thickBot="1">
      <c r="B34" s="285"/>
      <c r="C34" s="230"/>
      <c r="D34" s="53" t="s">
        <v>119</v>
      </c>
      <c r="E34" s="200" t="s">
        <v>78</v>
      </c>
      <c r="F34" s="201"/>
      <c r="G34" s="248"/>
      <c r="H34" s="293"/>
      <c r="I34" s="243"/>
      <c r="J34" s="243"/>
      <c r="K34" s="290"/>
      <c r="L34" s="202">
        <v>537.03</v>
      </c>
      <c r="M34" s="273"/>
      <c r="N34" s="273"/>
      <c r="O34" s="213"/>
      <c r="P34" s="203">
        <f>(N32-M32)*L34/SUM(L32:L34)</f>
        <v>2.1740078836451544</v>
      </c>
      <c r="Q34" s="203"/>
      <c r="S34" s="270"/>
    </row>
    <row r="35" spans="2:19" ht="90" customHeight="1" thickBot="1">
      <c r="B35" s="285"/>
      <c r="C35" s="231"/>
      <c r="D35" s="298" t="s">
        <v>95</v>
      </c>
      <c r="E35" s="299"/>
      <c r="F35" s="120"/>
      <c r="G35" s="248"/>
      <c r="H35" s="293"/>
      <c r="I35" s="276"/>
      <c r="J35" s="243"/>
      <c r="K35" s="291"/>
      <c r="L35" s="96"/>
      <c r="M35" s="274"/>
      <c r="N35" s="274"/>
      <c r="O35" s="210"/>
      <c r="P35" s="364">
        <f>SUM(P32:P34)+SUM(R32:R34)+SUM(Q32:Q34)</f>
        <v>43</v>
      </c>
      <c r="Q35" s="203"/>
      <c r="R35" s="365"/>
      <c r="S35" s="81"/>
    </row>
    <row r="36" spans="1:19" s="164" customFormat="1" ht="90" customHeight="1" thickBot="1">
      <c r="A36" s="162"/>
      <c r="B36" s="285"/>
      <c r="C36" s="172"/>
      <c r="D36" s="173" t="s">
        <v>98</v>
      </c>
      <c r="E36" s="119" t="s">
        <v>78</v>
      </c>
      <c r="F36" s="80"/>
      <c r="G36" s="248"/>
      <c r="H36" s="293"/>
      <c r="I36" s="265"/>
      <c r="J36" s="243"/>
      <c r="K36" s="163"/>
      <c r="L36" s="95">
        <v>1543</v>
      </c>
      <c r="M36" s="166">
        <v>798</v>
      </c>
      <c r="N36" s="166">
        <v>798</v>
      </c>
      <c r="O36" s="166"/>
      <c r="P36" s="167"/>
      <c r="Q36" s="167">
        <f>N36-M36</f>
        <v>0</v>
      </c>
      <c r="R36" s="168"/>
      <c r="S36" s="81">
        <f>1000*(R36+Q36+P36)/L36</f>
        <v>0</v>
      </c>
    </row>
    <row r="37" spans="1:19" s="164" customFormat="1" ht="90" customHeight="1" thickBot="1">
      <c r="A37" s="162"/>
      <c r="B37" s="285"/>
      <c r="C37" s="172"/>
      <c r="D37" s="173" t="s">
        <v>112</v>
      </c>
      <c r="E37" s="119" t="s">
        <v>78</v>
      </c>
      <c r="F37" s="80"/>
      <c r="G37" s="248"/>
      <c r="H37" s="293"/>
      <c r="I37" s="238"/>
      <c r="J37" s="243"/>
      <c r="K37" s="163"/>
      <c r="L37" s="95">
        <v>207</v>
      </c>
      <c r="M37" s="166">
        <v>120</v>
      </c>
      <c r="N37" s="166">
        <v>120</v>
      </c>
      <c r="O37" s="166"/>
      <c r="P37" s="167"/>
      <c r="Q37" s="167">
        <f>N37-M37</f>
        <v>0</v>
      </c>
      <c r="R37" s="168"/>
      <c r="S37" s="81">
        <f>1000*(R37+Q37+P37)/L37</f>
        <v>0</v>
      </c>
    </row>
    <row r="38" spans="1:19" s="164" customFormat="1" ht="90" customHeight="1" thickBot="1">
      <c r="A38" s="162"/>
      <c r="B38" s="285"/>
      <c r="C38" s="266" t="s">
        <v>97</v>
      </c>
      <c r="D38" s="267"/>
      <c r="E38" s="119" t="s">
        <v>78</v>
      </c>
      <c r="F38" s="71"/>
      <c r="G38" s="248"/>
      <c r="H38" s="293"/>
      <c r="I38" s="239"/>
      <c r="J38" s="244"/>
      <c r="K38" s="165"/>
      <c r="L38" s="97">
        <v>3927</v>
      </c>
      <c r="M38" s="169">
        <v>1822</v>
      </c>
      <c r="N38" s="169">
        <v>1822</v>
      </c>
      <c r="O38" s="169"/>
      <c r="P38" s="170"/>
      <c r="Q38" s="170">
        <f>N38-M38-Q36-Q37</f>
        <v>0</v>
      </c>
      <c r="R38" s="171"/>
      <c r="S38" s="81">
        <f>1000*(R38+Q38+P38)/L38</f>
        <v>0</v>
      </c>
    </row>
    <row r="39" spans="2:19" s="2" customFormat="1" ht="90" customHeight="1" thickBot="1" thickTop="1">
      <c r="B39" s="285"/>
      <c r="C39" s="263" t="s">
        <v>77</v>
      </c>
      <c r="D39" s="264"/>
      <c r="E39" s="264"/>
      <c r="F39" s="121">
        <f>SUM(F25+F26+F27+F28+F29+F30+F31+F32)</f>
        <v>450</v>
      </c>
      <c r="G39" s="248"/>
      <c r="H39" s="294"/>
      <c r="I39" s="254">
        <f>SUM(L25:L38)</f>
        <v>62850.310000000005</v>
      </c>
      <c r="J39" s="255"/>
      <c r="K39" s="256"/>
      <c r="L39" s="257"/>
      <c r="M39" s="63">
        <f>SUM(M25:M38)</f>
        <v>23210</v>
      </c>
      <c r="N39" s="63">
        <f>SUM(N25:N38)</f>
        <v>23420</v>
      </c>
      <c r="O39" s="63"/>
      <c r="P39" s="64">
        <f>SUM(P25:P38)-P35</f>
        <v>210</v>
      </c>
      <c r="Q39" s="64">
        <f>SUM(Q25:Q38)</f>
        <v>0</v>
      </c>
      <c r="R39" s="64">
        <f>SUM(R25:R38)</f>
        <v>0</v>
      </c>
      <c r="S39" s="84">
        <f>1000*(R39+Q39+P39)/I39</f>
        <v>3.3412723023959625</v>
      </c>
    </row>
    <row r="40" spans="2:19" s="2" customFormat="1" ht="13.5" customHeight="1">
      <c r="B40" s="286"/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</row>
    <row r="41" spans="2:19" s="2" customFormat="1" ht="9" customHeight="1">
      <c r="B41" s="2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s="8" customFormat="1" ht="13.5" customHeight="1" thickBot="1">
      <c r="B42" s="287" t="s">
        <v>76</v>
      </c>
      <c r="C42" s="251" t="s">
        <v>65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</row>
    <row r="43" spans="2:19" ht="90" customHeight="1" thickBot="1">
      <c r="B43" s="288"/>
      <c r="C43" s="148" t="s">
        <v>107</v>
      </c>
      <c r="D43" s="147"/>
      <c r="E43" s="219" t="s">
        <v>115</v>
      </c>
      <c r="F43" s="220"/>
      <c r="G43" s="246"/>
      <c r="H43" s="249"/>
      <c r="I43" s="252"/>
      <c r="J43" s="233"/>
      <c r="K43" s="132"/>
      <c r="L43" s="130"/>
      <c r="M43" s="156">
        <v>50</v>
      </c>
      <c r="N43" s="156">
        <v>51</v>
      </c>
      <c r="O43" s="156"/>
      <c r="P43" s="161">
        <f>N43-M43</f>
        <v>1</v>
      </c>
      <c r="Q43" s="131"/>
      <c r="R43" s="131"/>
      <c r="S43" s="81"/>
    </row>
    <row r="44" spans="2:19" ht="153.75" customHeight="1">
      <c r="B44" s="288"/>
      <c r="C44" s="229" t="s">
        <v>110</v>
      </c>
      <c r="D44" s="55" t="s">
        <v>108</v>
      </c>
      <c r="E44" s="129" t="s">
        <v>78</v>
      </c>
      <c r="F44" s="126">
        <v>23</v>
      </c>
      <c r="G44" s="246"/>
      <c r="H44" s="250"/>
      <c r="I44" s="245"/>
      <c r="J44" s="226"/>
      <c r="K44" s="10"/>
      <c r="L44" s="98">
        <f>3700.7+160.9</f>
        <v>3861.6</v>
      </c>
      <c r="M44" s="157">
        <v>2274</v>
      </c>
      <c r="N44" s="157">
        <v>2285</v>
      </c>
      <c r="O44" s="157"/>
      <c r="P44" s="56">
        <f aca="true" t="shared" si="4" ref="P44:P53">N44-M44</f>
        <v>11</v>
      </c>
      <c r="Q44" s="50"/>
      <c r="R44" s="50"/>
      <c r="S44" s="83">
        <f aca="true" t="shared" si="5" ref="S44:S53">1000*(R44+Q44+P44)/L44</f>
        <v>2.848560182307852</v>
      </c>
    </row>
    <row r="45" spans="2:19" ht="90" customHeight="1">
      <c r="B45" s="288"/>
      <c r="C45" s="230"/>
      <c r="D45" s="53" t="s">
        <v>86</v>
      </c>
      <c r="E45" s="119" t="s">
        <v>78</v>
      </c>
      <c r="F45" s="70">
        <v>8</v>
      </c>
      <c r="G45" s="246"/>
      <c r="H45" s="250"/>
      <c r="I45" s="245"/>
      <c r="J45" s="226"/>
      <c r="K45" s="10"/>
      <c r="L45" s="98">
        <v>1264.8</v>
      </c>
      <c r="M45" s="157">
        <v>495</v>
      </c>
      <c r="N45" s="157">
        <v>497</v>
      </c>
      <c r="O45" s="157"/>
      <c r="P45" s="56">
        <f t="shared" si="4"/>
        <v>2</v>
      </c>
      <c r="Q45" s="56"/>
      <c r="R45" s="56"/>
      <c r="S45" s="83">
        <f t="shared" si="5"/>
        <v>1.5812776723592663</v>
      </c>
    </row>
    <row r="46" spans="2:19" ht="90" customHeight="1">
      <c r="B46" s="288"/>
      <c r="C46" s="230"/>
      <c r="D46" s="53" t="s">
        <v>87</v>
      </c>
      <c r="E46" s="119" t="s">
        <v>78</v>
      </c>
      <c r="F46" s="70">
        <v>8</v>
      </c>
      <c r="G46" s="246"/>
      <c r="H46" s="250"/>
      <c r="I46" s="245"/>
      <c r="J46" s="226"/>
      <c r="K46" s="10"/>
      <c r="L46" s="98">
        <v>1264.8</v>
      </c>
      <c r="M46" s="157">
        <v>461</v>
      </c>
      <c r="N46" s="157">
        <v>463</v>
      </c>
      <c r="O46" s="157"/>
      <c r="P46" s="56">
        <f t="shared" si="4"/>
        <v>2</v>
      </c>
      <c r="Q46" s="56"/>
      <c r="R46" s="56"/>
      <c r="S46" s="83">
        <f t="shared" si="5"/>
        <v>1.5812776723592663</v>
      </c>
    </row>
    <row r="47" spans="2:19" ht="90" customHeight="1">
      <c r="B47" s="288"/>
      <c r="C47" s="230"/>
      <c r="D47" s="53" t="s">
        <v>88</v>
      </c>
      <c r="E47" s="119" t="s">
        <v>78</v>
      </c>
      <c r="F47" s="70">
        <v>8</v>
      </c>
      <c r="G47" s="246"/>
      <c r="H47" s="250"/>
      <c r="I47" s="245"/>
      <c r="J47" s="226"/>
      <c r="K47" s="10"/>
      <c r="L47" s="98">
        <v>1264.8</v>
      </c>
      <c r="M47" s="157">
        <v>575</v>
      </c>
      <c r="N47" s="157">
        <v>578</v>
      </c>
      <c r="O47" s="157"/>
      <c r="P47" s="56">
        <f t="shared" si="4"/>
        <v>3</v>
      </c>
      <c r="Q47" s="56"/>
      <c r="R47" s="56"/>
      <c r="S47" s="83">
        <f t="shared" si="5"/>
        <v>2.3719165085388996</v>
      </c>
    </row>
    <row r="48" spans="2:19" ht="90" customHeight="1">
      <c r="B48" s="288"/>
      <c r="C48" s="230"/>
      <c r="D48" s="53" t="s">
        <v>89</v>
      </c>
      <c r="E48" s="119" t="s">
        <v>78</v>
      </c>
      <c r="F48" s="70">
        <v>8</v>
      </c>
      <c r="G48" s="246"/>
      <c r="H48" s="250"/>
      <c r="I48" s="245"/>
      <c r="J48" s="226"/>
      <c r="K48" s="10"/>
      <c r="L48" s="98">
        <v>1264.8</v>
      </c>
      <c r="M48" s="157">
        <v>487</v>
      </c>
      <c r="N48" s="157">
        <v>487</v>
      </c>
      <c r="O48" s="157"/>
      <c r="P48" s="56">
        <f t="shared" si="4"/>
        <v>0</v>
      </c>
      <c r="Q48" s="56"/>
      <c r="R48" s="56"/>
      <c r="S48" s="83">
        <f t="shared" si="5"/>
        <v>0</v>
      </c>
    </row>
    <row r="49" spans="2:19" ht="90" customHeight="1">
      <c r="B49" s="288"/>
      <c r="C49" s="230"/>
      <c r="D49" s="53" t="s">
        <v>90</v>
      </c>
      <c r="E49" s="119" t="s">
        <v>78</v>
      </c>
      <c r="F49" s="70">
        <v>8</v>
      </c>
      <c r="G49" s="246"/>
      <c r="H49" s="250"/>
      <c r="I49" s="245"/>
      <c r="J49" s="226"/>
      <c r="K49" s="10"/>
      <c r="L49" s="98">
        <v>1264.8</v>
      </c>
      <c r="M49" s="157">
        <v>547</v>
      </c>
      <c r="N49" s="157">
        <v>551</v>
      </c>
      <c r="O49" s="157"/>
      <c r="P49" s="56">
        <f t="shared" si="4"/>
        <v>4</v>
      </c>
      <c r="Q49" s="56"/>
      <c r="R49" s="56"/>
      <c r="S49" s="83">
        <f t="shared" si="5"/>
        <v>3.1625553447185326</v>
      </c>
    </row>
    <row r="50" spans="2:19" ht="90" customHeight="1">
      <c r="B50" s="288"/>
      <c r="C50" s="230"/>
      <c r="D50" s="53" t="s">
        <v>91</v>
      </c>
      <c r="E50" s="119" t="s">
        <v>78</v>
      </c>
      <c r="F50" s="70">
        <v>8</v>
      </c>
      <c r="G50" s="246"/>
      <c r="H50" s="250"/>
      <c r="I50" s="245"/>
      <c r="J50" s="226"/>
      <c r="K50" s="10"/>
      <c r="L50" s="98">
        <v>1256.71</v>
      </c>
      <c r="M50" s="157">
        <v>537</v>
      </c>
      <c r="N50" s="157">
        <v>541</v>
      </c>
      <c r="O50" s="157"/>
      <c r="P50" s="56">
        <f t="shared" si="4"/>
        <v>4</v>
      </c>
      <c r="Q50" s="56"/>
      <c r="R50" s="56"/>
      <c r="S50" s="83">
        <f t="shared" si="5"/>
        <v>3.1829141170198376</v>
      </c>
    </row>
    <row r="51" spans="2:19" ht="90" customHeight="1">
      <c r="B51" s="288"/>
      <c r="C51" s="230"/>
      <c r="D51" s="53" t="s">
        <v>42</v>
      </c>
      <c r="E51" s="119" t="s">
        <v>78</v>
      </c>
      <c r="F51" s="70">
        <v>8</v>
      </c>
      <c r="G51" s="246"/>
      <c r="H51" s="250"/>
      <c r="I51" s="245"/>
      <c r="J51" s="226"/>
      <c r="K51" s="10"/>
      <c r="L51" s="98">
        <v>1264.8</v>
      </c>
      <c r="M51" s="157">
        <v>648</v>
      </c>
      <c r="N51" s="157">
        <v>649</v>
      </c>
      <c r="O51" s="157"/>
      <c r="P51" s="56">
        <f t="shared" si="4"/>
        <v>1</v>
      </c>
      <c r="Q51" s="56"/>
      <c r="R51" s="56"/>
      <c r="S51" s="83">
        <f t="shared" si="5"/>
        <v>0.7906388361796332</v>
      </c>
    </row>
    <row r="52" spans="2:19" ht="90" customHeight="1">
      <c r="B52" s="288"/>
      <c r="C52" s="230"/>
      <c r="D52" s="53" t="s">
        <v>41</v>
      </c>
      <c r="E52" s="119" t="s">
        <v>78</v>
      </c>
      <c r="F52" s="70">
        <v>8</v>
      </c>
      <c r="G52" s="246"/>
      <c r="H52" s="250"/>
      <c r="I52" s="245"/>
      <c r="J52" s="226"/>
      <c r="K52" s="10"/>
      <c r="L52" s="98">
        <v>1264.8</v>
      </c>
      <c r="M52" s="157">
        <v>999</v>
      </c>
      <c r="N52" s="157">
        <v>1004</v>
      </c>
      <c r="O52" s="157"/>
      <c r="P52" s="56">
        <f t="shared" si="4"/>
        <v>5</v>
      </c>
      <c r="Q52" s="56"/>
      <c r="R52" s="56"/>
      <c r="S52" s="83">
        <f t="shared" si="5"/>
        <v>3.9531941808981657</v>
      </c>
    </row>
    <row r="53" spans="2:19" ht="90" customHeight="1" thickBot="1">
      <c r="B53" s="288"/>
      <c r="C53" s="230"/>
      <c r="D53" s="47" t="s">
        <v>43</v>
      </c>
      <c r="E53" s="116" t="s">
        <v>78</v>
      </c>
      <c r="F53" s="71">
        <v>8</v>
      </c>
      <c r="G53" s="246"/>
      <c r="H53" s="250"/>
      <c r="I53" s="253"/>
      <c r="J53" s="227"/>
      <c r="K53" s="22"/>
      <c r="L53" s="97">
        <v>1264.8</v>
      </c>
      <c r="M53" s="158">
        <v>709</v>
      </c>
      <c r="N53" s="158">
        <v>712</v>
      </c>
      <c r="O53" s="211"/>
      <c r="P53" s="56">
        <f t="shared" si="4"/>
        <v>3</v>
      </c>
      <c r="Q53" s="57"/>
      <c r="R53" s="57"/>
      <c r="S53" s="83">
        <f t="shared" si="5"/>
        <v>2.3719165085388996</v>
      </c>
    </row>
    <row r="54" spans="2:19" ht="90" customHeight="1" thickBot="1" thickTop="1">
      <c r="B54" s="288"/>
      <c r="C54" s="230"/>
      <c r="D54" s="228" t="s">
        <v>64</v>
      </c>
      <c r="E54" s="222"/>
      <c r="F54" s="135">
        <f>SUM(F44+F45+F46+F47+F48+F49+F50+F51+F52+F53)</f>
        <v>95</v>
      </c>
      <c r="G54" s="246"/>
      <c r="H54" s="250"/>
      <c r="I54" s="234">
        <f>SUM(L43:L53)</f>
        <v>15236.709999999995</v>
      </c>
      <c r="J54" s="235"/>
      <c r="K54" s="235"/>
      <c r="L54" s="236"/>
      <c r="M54" s="66">
        <f>SUM(M44:M53)</f>
        <v>7732</v>
      </c>
      <c r="N54" s="66">
        <f>SUM(N44:N53)</f>
        <v>7767</v>
      </c>
      <c r="O54" s="66"/>
      <c r="P54" s="65">
        <f>SUM(P43:P53)</f>
        <v>36</v>
      </c>
      <c r="Q54" s="216"/>
      <c r="R54" s="217"/>
      <c r="S54" s="86"/>
    </row>
    <row r="55" spans="2:19" ht="90" customHeight="1">
      <c r="B55" s="288"/>
      <c r="C55" s="229" t="s">
        <v>110</v>
      </c>
      <c r="D55" s="149" t="s">
        <v>44</v>
      </c>
      <c r="E55" s="119" t="s">
        <v>78</v>
      </c>
      <c r="F55" s="70">
        <v>8</v>
      </c>
      <c r="G55" s="246"/>
      <c r="H55" s="250"/>
      <c r="I55" s="10"/>
      <c r="J55" s="243"/>
      <c r="K55" s="238"/>
      <c r="L55" s="98">
        <v>1264.8</v>
      </c>
      <c r="M55" s="197">
        <v>500</v>
      </c>
      <c r="N55" s="197">
        <v>502</v>
      </c>
      <c r="O55" s="197"/>
      <c r="P55" s="56">
        <f>N55-M55</f>
        <v>2</v>
      </c>
      <c r="Q55" s="56"/>
      <c r="R55" s="56"/>
      <c r="S55" s="85">
        <f>1000*(R55+Q55+P55)/L55</f>
        <v>1.5812776723592663</v>
      </c>
    </row>
    <row r="56" spans="2:19" ht="90" customHeight="1" thickBot="1">
      <c r="B56" s="288"/>
      <c r="C56" s="230"/>
      <c r="D56" s="150" t="s">
        <v>45</v>
      </c>
      <c r="E56" s="116" t="s">
        <v>78</v>
      </c>
      <c r="F56" s="71">
        <v>8</v>
      </c>
      <c r="G56" s="246"/>
      <c r="H56" s="250"/>
      <c r="I56" s="22"/>
      <c r="J56" s="244"/>
      <c r="K56" s="239"/>
      <c r="L56" s="97">
        <v>1264.8</v>
      </c>
      <c r="M56" s="158">
        <v>463</v>
      </c>
      <c r="N56" s="158">
        <v>465</v>
      </c>
      <c r="O56" s="211"/>
      <c r="P56" s="56">
        <f>N56-M56</f>
        <v>2</v>
      </c>
      <c r="Q56" s="57"/>
      <c r="R56" s="57"/>
      <c r="S56" s="85">
        <f>1000*(R56+Q56+P56)/L56</f>
        <v>1.5812776723592663</v>
      </c>
    </row>
    <row r="57" spans="2:19" ht="90" customHeight="1" thickBot="1" thickTop="1">
      <c r="B57" s="288"/>
      <c r="C57" s="231"/>
      <c r="D57" s="221" t="s">
        <v>64</v>
      </c>
      <c r="E57" s="222"/>
      <c r="F57" s="135">
        <f>SUM(F55:F56)</f>
        <v>16</v>
      </c>
      <c r="G57" s="246"/>
      <c r="H57" s="250"/>
      <c r="I57" s="240">
        <f>SUM(L55:L56)</f>
        <v>2529.6</v>
      </c>
      <c r="J57" s="241"/>
      <c r="K57" s="241"/>
      <c r="L57" s="242"/>
      <c r="M57" s="66">
        <f>SUM(M55:M56)</f>
        <v>963</v>
      </c>
      <c r="N57" s="66">
        <f>SUM(N55:N56)</f>
        <v>967</v>
      </c>
      <c r="O57" s="66"/>
      <c r="P57" s="65">
        <f>SUM(P55:P56)</f>
        <v>4</v>
      </c>
      <c r="Q57" s="216"/>
      <c r="R57" s="217"/>
      <c r="S57" s="86"/>
    </row>
    <row r="58" spans="2:19" ht="90" customHeight="1" thickBot="1">
      <c r="B58" s="288"/>
      <c r="C58" s="58" t="s">
        <v>15</v>
      </c>
      <c r="D58" s="42" t="s">
        <v>16</v>
      </c>
      <c r="E58" s="115" t="s">
        <v>94</v>
      </c>
      <c r="F58" s="72">
        <v>85</v>
      </c>
      <c r="G58" s="246"/>
      <c r="H58" s="250"/>
      <c r="I58" s="26"/>
      <c r="J58" s="233"/>
      <c r="K58" s="30"/>
      <c r="L58" s="99">
        <v>11989</v>
      </c>
      <c r="M58" s="159">
        <v>9745</v>
      </c>
      <c r="N58" s="159">
        <v>9745</v>
      </c>
      <c r="O58" s="159"/>
      <c r="P58" s="60">
        <f>N58-M58</f>
        <v>0</v>
      </c>
      <c r="Q58" s="60"/>
      <c r="R58" s="60"/>
      <c r="S58" s="83">
        <f aca="true" t="shared" si="6" ref="S58:S77">1000*(R58+Q58+P58)/L58</f>
        <v>0</v>
      </c>
    </row>
    <row r="59" spans="2:19" ht="90" customHeight="1" thickBot="1">
      <c r="B59" s="288"/>
      <c r="C59" s="59" t="s">
        <v>17</v>
      </c>
      <c r="D59" s="44" t="s">
        <v>18</v>
      </c>
      <c r="E59" s="113" t="s">
        <v>94</v>
      </c>
      <c r="F59" s="73">
        <v>60</v>
      </c>
      <c r="G59" s="246"/>
      <c r="H59" s="250"/>
      <c r="I59" s="10"/>
      <c r="J59" s="226"/>
      <c r="K59" s="33"/>
      <c r="L59" s="100">
        <v>8258.67</v>
      </c>
      <c r="M59" s="154">
        <v>3565</v>
      </c>
      <c r="N59" s="154">
        <v>3565</v>
      </c>
      <c r="O59" s="154"/>
      <c r="P59" s="49">
        <f>N59-M59</f>
        <v>0</v>
      </c>
      <c r="Q59" s="49"/>
      <c r="R59" s="49"/>
      <c r="S59" s="83">
        <f t="shared" si="6"/>
        <v>0</v>
      </c>
    </row>
    <row r="60" spans="2:19" ht="90" customHeight="1" thickBot="1">
      <c r="B60" s="288"/>
      <c r="C60" s="198" t="s">
        <v>19</v>
      </c>
      <c r="D60" s="53" t="s">
        <v>20</v>
      </c>
      <c r="E60" s="129" t="s">
        <v>94</v>
      </c>
      <c r="F60" s="74">
        <v>99</v>
      </c>
      <c r="G60" s="246"/>
      <c r="H60" s="250"/>
      <c r="I60" s="28"/>
      <c r="J60" s="226"/>
      <c r="K60" s="34"/>
      <c r="L60" s="95">
        <f>14580+135</f>
        <v>14715</v>
      </c>
      <c r="M60" s="155">
        <v>14459</v>
      </c>
      <c r="N60" s="155">
        <v>14507</v>
      </c>
      <c r="O60" s="155"/>
      <c r="P60" s="56">
        <f>N60-M60</f>
        <v>48</v>
      </c>
      <c r="Q60" s="50"/>
      <c r="R60" s="50"/>
      <c r="S60" s="83">
        <f t="shared" si="6"/>
        <v>3.261977573904179</v>
      </c>
    </row>
    <row r="61" spans="2:19" ht="90" customHeight="1">
      <c r="B61" s="288"/>
      <c r="C61" s="225" t="s">
        <v>102</v>
      </c>
      <c r="D61" s="53" t="s">
        <v>26</v>
      </c>
      <c r="E61" s="117" t="s">
        <v>78</v>
      </c>
      <c r="F61" s="74">
        <v>6</v>
      </c>
      <c r="G61" s="246"/>
      <c r="H61" s="250"/>
      <c r="I61" s="10"/>
      <c r="J61" s="226"/>
      <c r="K61" s="245"/>
      <c r="L61" s="95">
        <v>1078.35</v>
      </c>
      <c r="M61" s="155">
        <v>454</v>
      </c>
      <c r="N61" s="155">
        <v>457</v>
      </c>
      <c r="O61" s="155"/>
      <c r="P61" s="50">
        <f>N61-M61-P62</f>
        <v>3</v>
      </c>
      <c r="Q61" s="50"/>
      <c r="R61" s="50"/>
      <c r="S61" s="83">
        <f t="shared" si="6"/>
        <v>2.782028098483795</v>
      </c>
    </row>
    <row r="62" spans="2:19" ht="90" customHeight="1">
      <c r="B62" s="288"/>
      <c r="C62" s="225"/>
      <c r="D62" s="45" t="s">
        <v>114</v>
      </c>
      <c r="E62" s="117" t="s">
        <v>78</v>
      </c>
      <c r="F62" s="74">
        <v>1</v>
      </c>
      <c r="G62" s="246"/>
      <c r="H62" s="250"/>
      <c r="I62" s="10"/>
      <c r="J62" s="226"/>
      <c r="K62" s="245"/>
      <c r="L62" s="95">
        <v>546.02</v>
      </c>
      <c r="M62" s="155">
        <v>275</v>
      </c>
      <c r="N62" s="155">
        <v>275</v>
      </c>
      <c r="O62" s="155"/>
      <c r="P62" s="56">
        <f aca="true" t="shared" si="7" ref="P62:P68">N62-M62</f>
        <v>0</v>
      </c>
      <c r="Q62" s="50"/>
      <c r="R62" s="50"/>
      <c r="S62" s="83">
        <f t="shared" si="6"/>
        <v>0</v>
      </c>
    </row>
    <row r="63" spans="2:19" ht="90" customHeight="1">
      <c r="B63" s="288"/>
      <c r="C63" s="225"/>
      <c r="D63" s="53" t="s">
        <v>27</v>
      </c>
      <c r="E63" s="117" t="s">
        <v>101</v>
      </c>
      <c r="F63" s="70">
        <v>7</v>
      </c>
      <c r="G63" s="246"/>
      <c r="H63" s="250"/>
      <c r="I63" s="10"/>
      <c r="J63" s="226"/>
      <c r="K63" s="245"/>
      <c r="L63" s="98">
        <v>1254.95</v>
      </c>
      <c r="M63" s="155">
        <v>921</v>
      </c>
      <c r="N63" s="155">
        <v>926</v>
      </c>
      <c r="O63" s="155"/>
      <c r="P63" s="56">
        <f t="shared" si="7"/>
        <v>5</v>
      </c>
      <c r="Q63" s="56"/>
      <c r="R63" s="56"/>
      <c r="S63" s="83">
        <f t="shared" si="6"/>
        <v>3.9842224789832263</v>
      </c>
    </row>
    <row r="64" spans="2:19" ht="90" customHeight="1">
      <c r="B64" s="288"/>
      <c r="C64" s="225"/>
      <c r="D64" s="53" t="s">
        <v>28</v>
      </c>
      <c r="E64" s="117" t="s">
        <v>101</v>
      </c>
      <c r="F64" s="70">
        <v>9</v>
      </c>
      <c r="G64" s="246"/>
      <c r="H64" s="250"/>
      <c r="I64" s="10"/>
      <c r="J64" s="226"/>
      <c r="K64" s="245"/>
      <c r="L64" s="98">
        <v>1339.72</v>
      </c>
      <c r="M64" s="157">
        <v>201</v>
      </c>
      <c r="N64" s="157">
        <v>203</v>
      </c>
      <c r="O64" s="157"/>
      <c r="P64" s="56">
        <f t="shared" si="7"/>
        <v>2</v>
      </c>
      <c r="Q64" s="56"/>
      <c r="R64" s="56"/>
      <c r="S64" s="174">
        <f t="shared" si="6"/>
        <v>1.4928492520825247</v>
      </c>
    </row>
    <row r="65" spans="2:19" ht="90" customHeight="1">
      <c r="B65" s="288"/>
      <c r="C65" s="225"/>
      <c r="D65" s="53" t="s">
        <v>29</v>
      </c>
      <c r="E65" s="117" t="s">
        <v>101</v>
      </c>
      <c r="F65" s="70">
        <v>9</v>
      </c>
      <c r="G65" s="246"/>
      <c r="H65" s="250"/>
      <c r="I65" s="10"/>
      <c r="J65" s="226"/>
      <c r="K65" s="245"/>
      <c r="L65" s="98">
        <v>1352.43</v>
      </c>
      <c r="M65" s="157">
        <v>491</v>
      </c>
      <c r="N65" s="157">
        <v>493</v>
      </c>
      <c r="O65" s="157"/>
      <c r="P65" s="56">
        <f t="shared" si="7"/>
        <v>2</v>
      </c>
      <c r="Q65" s="56"/>
      <c r="R65" s="56"/>
      <c r="S65" s="83">
        <f t="shared" si="6"/>
        <v>1.4788196061903387</v>
      </c>
    </row>
    <row r="66" spans="2:19" ht="90" customHeight="1">
      <c r="B66" s="288"/>
      <c r="C66" s="225"/>
      <c r="D66" s="53" t="s">
        <v>30</v>
      </c>
      <c r="E66" s="117" t="s">
        <v>101</v>
      </c>
      <c r="F66" s="70">
        <v>9</v>
      </c>
      <c r="G66" s="246"/>
      <c r="H66" s="250"/>
      <c r="I66" s="10"/>
      <c r="J66" s="226"/>
      <c r="K66" s="245"/>
      <c r="L66" s="98">
        <v>1432.58</v>
      </c>
      <c r="M66" s="157">
        <v>885</v>
      </c>
      <c r="N66" s="157">
        <v>891</v>
      </c>
      <c r="O66" s="157"/>
      <c r="P66" s="56">
        <f t="shared" si="7"/>
        <v>6</v>
      </c>
      <c r="Q66" s="56"/>
      <c r="R66" s="56"/>
      <c r="S66" s="83">
        <f t="shared" si="6"/>
        <v>4.188247776738472</v>
      </c>
    </row>
    <row r="67" spans="2:19" ht="90" customHeight="1">
      <c r="B67" s="288"/>
      <c r="C67" s="225"/>
      <c r="D67" s="127" t="s">
        <v>31</v>
      </c>
      <c r="E67" s="179" t="s">
        <v>101</v>
      </c>
      <c r="F67" s="70">
        <v>8</v>
      </c>
      <c r="G67" s="246"/>
      <c r="H67" s="250"/>
      <c r="I67" s="10"/>
      <c r="J67" s="226"/>
      <c r="K67" s="245"/>
      <c r="L67" s="98">
        <f>1180.67+179.22</f>
        <v>1359.89</v>
      </c>
      <c r="M67" s="157">
        <v>846</v>
      </c>
      <c r="N67" s="157">
        <v>849</v>
      </c>
      <c r="O67" s="157"/>
      <c r="P67" s="56">
        <f t="shared" si="7"/>
        <v>3</v>
      </c>
      <c r="Q67" s="56"/>
      <c r="R67" s="56"/>
      <c r="S67" s="83">
        <f t="shared" si="6"/>
        <v>2.206060784328144</v>
      </c>
    </row>
    <row r="68" spans="2:19" ht="90" customHeight="1">
      <c r="B68" s="288"/>
      <c r="C68" s="225"/>
      <c r="D68" s="53" t="s">
        <v>32</v>
      </c>
      <c r="E68" s="117" t="s">
        <v>101</v>
      </c>
      <c r="F68" s="70">
        <v>9</v>
      </c>
      <c r="G68" s="246"/>
      <c r="H68" s="250"/>
      <c r="I68" s="10"/>
      <c r="J68" s="226"/>
      <c r="K68" s="245"/>
      <c r="L68" s="98">
        <v>1380.67</v>
      </c>
      <c r="M68" s="155">
        <v>504</v>
      </c>
      <c r="N68" s="155">
        <v>505</v>
      </c>
      <c r="O68" s="155"/>
      <c r="P68" s="56">
        <f t="shared" si="7"/>
        <v>1</v>
      </c>
      <c r="Q68" s="56"/>
      <c r="R68" s="56"/>
      <c r="S68" s="83">
        <f t="shared" si="6"/>
        <v>0.7242860350409583</v>
      </c>
    </row>
    <row r="69" spans="2:19" ht="90" customHeight="1">
      <c r="B69" s="288"/>
      <c r="C69" s="225"/>
      <c r="D69" s="53" t="s">
        <v>113</v>
      </c>
      <c r="E69" s="117" t="s">
        <v>78</v>
      </c>
      <c r="F69" s="70">
        <v>1</v>
      </c>
      <c r="G69" s="246"/>
      <c r="H69" s="250"/>
      <c r="I69" s="10"/>
      <c r="J69" s="226"/>
      <c r="K69" s="245"/>
      <c r="L69" s="98">
        <v>303</v>
      </c>
      <c r="M69" s="155">
        <v>157</v>
      </c>
      <c r="N69" s="155">
        <v>157</v>
      </c>
      <c r="O69" s="155"/>
      <c r="P69" s="56">
        <f>SUM(N69-M69)</f>
        <v>0</v>
      </c>
      <c r="Q69" s="56"/>
      <c r="R69" s="56"/>
      <c r="S69" s="83">
        <f t="shared" si="6"/>
        <v>0</v>
      </c>
    </row>
    <row r="70" spans="2:19" ht="90" customHeight="1">
      <c r="B70" s="288"/>
      <c r="C70" s="225"/>
      <c r="D70" s="53" t="s">
        <v>33</v>
      </c>
      <c r="E70" s="117" t="s">
        <v>78</v>
      </c>
      <c r="F70" s="70">
        <v>8</v>
      </c>
      <c r="G70" s="246"/>
      <c r="H70" s="250"/>
      <c r="I70" s="10"/>
      <c r="J70" s="226"/>
      <c r="K70" s="245"/>
      <c r="L70" s="98">
        <v>1230.85</v>
      </c>
      <c r="M70" s="157">
        <v>641</v>
      </c>
      <c r="N70" s="157">
        <v>643</v>
      </c>
      <c r="O70" s="157"/>
      <c r="P70" s="56">
        <f>SUM(N70-M70-P69)</f>
        <v>2</v>
      </c>
      <c r="Q70" s="56"/>
      <c r="R70" s="56"/>
      <c r="S70" s="83">
        <f t="shared" si="6"/>
        <v>1.624893366372832</v>
      </c>
    </row>
    <row r="71" spans="2:19" ht="90" customHeight="1">
      <c r="B71" s="288"/>
      <c r="C71" s="225"/>
      <c r="D71" s="53" t="s">
        <v>34</v>
      </c>
      <c r="E71" s="117" t="s">
        <v>78</v>
      </c>
      <c r="F71" s="70">
        <v>9</v>
      </c>
      <c r="G71" s="246"/>
      <c r="H71" s="250"/>
      <c r="I71" s="10"/>
      <c r="J71" s="226"/>
      <c r="K71" s="245"/>
      <c r="L71" s="98">
        <v>1372.67</v>
      </c>
      <c r="M71" s="155">
        <v>1014</v>
      </c>
      <c r="N71" s="155">
        <v>1021</v>
      </c>
      <c r="O71" s="155"/>
      <c r="P71" s="56">
        <f aca="true" t="shared" si="8" ref="P71:P81">N71-M71</f>
        <v>7</v>
      </c>
      <c r="Q71" s="56"/>
      <c r="R71" s="56"/>
      <c r="S71" s="83">
        <f t="shared" si="6"/>
        <v>5.099550511047812</v>
      </c>
    </row>
    <row r="72" spans="2:19" ht="90" customHeight="1">
      <c r="B72" s="288"/>
      <c r="C72" s="225"/>
      <c r="D72" s="53" t="s">
        <v>35</v>
      </c>
      <c r="E72" s="117" t="s">
        <v>101</v>
      </c>
      <c r="F72" s="70">
        <v>10</v>
      </c>
      <c r="G72" s="246"/>
      <c r="H72" s="250"/>
      <c r="I72" s="10"/>
      <c r="J72" s="226"/>
      <c r="K72" s="245"/>
      <c r="L72" s="98">
        <v>1563.35</v>
      </c>
      <c r="M72" s="157">
        <v>880</v>
      </c>
      <c r="N72" s="157">
        <v>882</v>
      </c>
      <c r="O72" s="157"/>
      <c r="P72" s="56">
        <f t="shared" si="8"/>
        <v>2</v>
      </c>
      <c r="Q72" s="56"/>
      <c r="R72" s="56"/>
      <c r="S72" s="83">
        <f t="shared" si="6"/>
        <v>1.279304058592126</v>
      </c>
    </row>
    <row r="73" spans="2:19" ht="90" customHeight="1">
      <c r="B73" s="288"/>
      <c r="C73" s="225"/>
      <c r="D73" s="53" t="s">
        <v>36</v>
      </c>
      <c r="E73" s="117" t="s">
        <v>101</v>
      </c>
      <c r="F73" s="70">
        <v>9</v>
      </c>
      <c r="G73" s="246"/>
      <c r="H73" s="250"/>
      <c r="I73" s="10"/>
      <c r="J73" s="226"/>
      <c r="K73" s="245"/>
      <c r="L73" s="98">
        <v>1480.88</v>
      </c>
      <c r="M73" s="157">
        <v>481</v>
      </c>
      <c r="N73" s="157">
        <v>481</v>
      </c>
      <c r="O73" s="157"/>
      <c r="P73" s="56">
        <f t="shared" si="8"/>
        <v>0</v>
      </c>
      <c r="Q73" s="56"/>
      <c r="R73" s="56"/>
      <c r="S73" s="83">
        <f t="shared" si="6"/>
        <v>0</v>
      </c>
    </row>
    <row r="74" spans="2:19" ht="90" customHeight="1">
      <c r="B74" s="288"/>
      <c r="C74" s="225"/>
      <c r="D74" s="53" t="s">
        <v>37</v>
      </c>
      <c r="E74" s="117" t="s">
        <v>101</v>
      </c>
      <c r="F74" s="70">
        <v>9</v>
      </c>
      <c r="G74" s="246"/>
      <c r="H74" s="250"/>
      <c r="I74" s="10"/>
      <c r="J74" s="226"/>
      <c r="K74" s="245"/>
      <c r="L74" s="98">
        <v>1371.13</v>
      </c>
      <c r="M74" s="157">
        <v>776</v>
      </c>
      <c r="N74" s="157">
        <v>779</v>
      </c>
      <c r="O74" s="157"/>
      <c r="P74" s="56">
        <f t="shared" si="8"/>
        <v>3</v>
      </c>
      <c r="Q74" s="56"/>
      <c r="R74" s="56"/>
      <c r="S74" s="83">
        <f t="shared" si="6"/>
        <v>2.1879763406825026</v>
      </c>
    </row>
    <row r="75" spans="2:19" ht="90" customHeight="1">
      <c r="B75" s="288"/>
      <c r="C75" s="225"/>
      <c r="D75" s="53" t="s">
        <v>38</v>
      </c>
      <c r="E75" s="117" t="s">
        <v>101</v>
      </c>
      <c r="F75" s="70">
        <v>9</v>
      </c>
      <c r="G75" s="246"/>
      <c r="H75" s="250"/>
      <c r="I75" s="10"/>
      <c r="J75" s="226"/>
      <c r="K75" s="245"/>
      <c r="L75" s="98">
        <v>1377.64</v>
      </c>
      <c r="M75" s="157">
        <v>517</v>
      </c>
      <c r="N75" s="157">
        <v>520</v>
      </c>
      <c r="O75" s="157"/>
      <c r="P75" s="56">
        <f t="shared" si="8"/>
        <v>3</v>
      </c>
      <c r="Q75" s="56"/>
      <c r="R75" s="56"/>
      <c r="S75" s="83">
        <f t="shared" si="6"/>
        <v>2.1776371185505647</v>
      </c>
    </row>
    <row r="76" spans="2:19" ht="90" customHeight="1">
      <c r="B76" s="288"/>
      <c r="C76" s="225"/>
      <c r="D76" s="53" t="s">
        <v>39</v>
      </c>
      <c r="E76" s="117" t="s">
        <v>101</v>
      </c>
      <c r="F76" s="70">
        <v>9</v>
      </c>
      <c r="G76" s="246"/>
      <c r="H76" s="250"/>
      <c r="I76" s="10"/>
      <c r="J76" s="226"/>
      <c r="K76" s="245"/>
      <c r="L76" s="98">
        <v>1400.08</v>
      </c>
      <c r="M76" s="157">
        <v>459</v>
      </c>
      <c r="N76" s="157">
        <v>460</v>
      </c>
      <c r="O76" s="157"/>
      <c r="P76" s="56">
        <f t="shared" si="8"/>
        <v>1</v>
      </c>
      <c r="Q76" s="56"/>
      <c r="R76" s="56"/>
      <c r="S76" s="83">
        <f t="shared" si="6"/>
        <v>0.714244900291412</v>
      </c>
    </row>
    <row r="77" spans="2:19" ht="90" customHeight="1" thickBot="1">
      <c r="B77" s="288"/>
      <c r="C77" s="225"/>
      <c r="D77" s="47" t="s">
        <v>40</v>
      </c>
      <c r="E77" s="123" t="s">
        <v>101</v>
      </c>
      <c r="F77" s="71">
        <v>9</v>
      </c>
      <c r="G77" s="246"/>
      <c r="H77" s="250"/>
      <c r="I77" s="151"/>
      <c r="J77" s="226"/>
      <c r="K77" s="245"/>
      <c r="L77" s="152">
        <v>1455.14</v>
      </c>
      <c r="M77" s="158">
        <v>624</v>
      </c>
      <c r="N77" s="158">
        <v>627</v>
      </c>
      <c r="O77" s="158"/>
      <c r="P77" s="57">
        <f t="shared" si="8"/>
        <v>3</v>
      </c>
      <c r="Q77" s="57"/>
      <c r="R77" s="57"/>
      <c r="S77" s="83">
        <f t="shared" si="6"/>
        <v>2.061657297579614</v>
      </c>
    </row>
    <row r="78" spans="2:19" ht="90" customHeight="1" thickBot="1" thickTop="1">
      <c r="B78" s="288"/>
      <c r="C78" s="225"/>
      <c r="D78" s="228" t="s">
        <v>64</v>
      </c>
      <c r="E78" s="222"/>
      <c r="F78" s="135"/>
      <c r="G78" s="246"/>
      <c r="H78" s="250"/>
      <c r="I78" s="295">
        <f>SUM(L61:L77)</f>
        <v>21299.35</v>
      </c>
      <c r="J78" s="296"/>
      <c r="K78" s="296"/>
      <c r="L78" s="297"/>
      <c r="M78" s="66">
        <f>SUM(M61:M77)</f>
        <v>10126</v>
      </c>
      <c r="N78" s="66"/>
      <c r="O78" s="66"/>
      <c r="P78" s="65">
        <f>SUM(P60:P77)</f>
        <v>91</v>
      </c>
      <c r="Q78" s="216"/>
      <c r="R78" s="217"/>
      <c r="S78" s="86"/>
    </row>
    <row r="79" spans="2:19" ht="90" customHeight="1" thickBot="1">
      <c r="B79" s="288"/>
      <c r="C79" s="177" t="s">
        <v>21</v>
      </c>
      <c r="D79" s="55" t="s">
        <v>22</v>
      </c>
      <c r="E79" s="112" t="s">
        <v>94</v>
      </c>
      <c r="F79" s="75">
        <v>60</v>
      </c>
      <c r="G79" s="246"/>
      <c r="H79" s="250"/>
      <c r="I79" s="178"/>
      <c r="J79" s="226"/>
      <c r="K79" s="27"/>
      <c r="L79" s="101">
        <f>8252.8+53+53</f>
        <v>8358.8</v>
      </c>
      <c r="M79" s="175">
        <v>2830</v>
      </c>
      <c r="N79" s="175">
        <v>2847</v>
      </c>
      <c r="O79" s="212"/>
      <c r="P79" s="51">
        <f t="shared" si="8"/>
        <v>17</v>
      </c>
      <c r="Q79" s="52"/>
      <c r="R79" s="52"/>
      <c r="S79" s="83">
        <f>1000*(R79+Q79+P79)/L79</f>
        <v>2.0337847537924105</v>
      </c>
    </row>
    <row r="80" spans="2:19" ht="90" customHeight="1" thickBot="1">
      <c r="B80" s="288"/>
      <c r="C80" s="180" t="s">
        <v>23</v>
      </c>
      <c r="D80" s="55" t="s">
        <v>93</v>
      </c>
      <c r="E80" s="112" t="s">
        <v>94</v>
      </c>
      <c r="F80" s="75">
        <v>83</v>
      </c>
      <c r="G80" s="246"/>
      <c r="H80" s="250"/>
      <c r="I80" s="136"/>
      <c r="J80" s="226"/>
      <c r="K80" s="34"/>
      <c r="L80" s="137">
        <v>11920.9</v>
      </c>
      <c r="M80" s="175">
        <v>7535</v>
      </c>
      <c r="N80" s="175">
        <v>7543</v>
      </c>
      <c r="O80" s="212"/>
      <c r="P80" s="50">
        <f t="shared" si="8"/>
        <v>8</v>
      </c>
      <c r="Q80" s="139"/>
      <c r="R80" s="139"/>
      <c r="S80" s="138">
        <f>1000*(R80+Q80+P80)/L80</f>
        <v>0.6710902700299475</v>
      </c>
    </row>
    <row r="81" spans="2:19" ht="75" customHeight="1" thickBot="1">
      <c r="B81" s="288"/>
      <c r="C81" s="41" t="s">
        <v>24</v>
      </c>
      <c r="D81" s="42" t="s">
        <v>92</v>
      </c>
      <c r="E81" s="110" t="s">
        <v>94</v>
      </c>
      <c r="F81" s="72">
        <v>70</v>
      </c>
      <c r="G81" s="246"/>
      <c r="H81" s="250"/>
      <c r="I81" s="28"/>
      <c r="J81" s="226"/>
      <c r="K81" s="32"/>
      <c r="L81" s="102">
        <v>10017.91</v>
      </c>
      <c r="M81" s="195">
        <v>14940</v>
      </c>
      <c r="N81" s="195">
        <v>14940</v>
      </c>
      <c r="O81" s="195"/>
      <c r="P81" s="51">
        <f t="shared" si="8"/>
        <v>0</v>
      </c>
      <c r="Q81" s="49"/>
      <c r="R81" s="49"/>
      <c r="S81" s="82">
        <f>1000*(R81+Q81+P81)/L81</f>
        <v>0</v>
      </c>
    </row>
    <row r="82" spans="2:19" ht="90" customHeight="1" thickBot="1">
      <c r="B82" s="288"/>
      <c r="C82" s="223" t="s">
        <v>109</v>
      </c>
      <c r="D82" s="224"/>
      <c r="E82" s="110" t="s">
        <v>78</v>
      </c>
      <c r="F82" s="76"/>
      <c r="G82" s="246"/>
      <c r="H82" s="250"/>
      <c r="I82" s="10"/>
      <c r="J82" s="226"/>
      <c r="K82" s="32"/>
      <c r="L82" s="102">
        <v>21011</v>
      </c>
      <c r="M82" s="154">
        <v>7568</v>
      </c>
      <c r="N82" s="154">
        <v>7568</v>
      </c>
      <c r="O82" s="154"/>
      <c r="P82" s="61"/>
      <c r="Q82" s="49">
        <f>N82-M82</f>
        <v>0</v>
      </c>
      <c r="R82" s="49"/>
      <c r="S82" s="82">
        <f>1000*(R82+Q82+P82)/L82</f>
        <v>0</v>
      </c>
    </row>
    <row r="83" spans="2:19" ht="75" customHeight="1" thickBot="1">
      <c r="B83" s="288"/>
      <c r="C83" s="300" t="s">
        <v>96</v>
      </c>
      <c r="D83" s="301"/>
      <c r="E83" s="122" t="s">
        <v>78</v>
      </c>
      <c r="F83" s="77"/>
      <c r="G83" s="246"/>
      <c r="H83" s="250"/>
      <c r="I83" s="29"/>
      <c r="J83" s="227"/>
      <c r="K83" s="31"/>
      <c r="L83" s="103">
        <v>2156</v>
      </c>
      <c r="M83" s="160">
        <v>1311</v>
      </c>
      <c r="N83" s="160">
        <v>1311</v>
      </c>
      <c r="O83" s="160"/>
      <c r="P83" s="62"/>
      <c r="Q83" s="62">
        <f>N83-M83</f>
        <v>0</v>
      </c>
      <c r="R83" s="62"/>
      <c r="S83" s="125">
        <f>1000*(R83+Q83+P83)/L83</f>
        <v>0</v>
      </c>
    </row>
    <row r="84" spans="2:19" ht="12.75" customHeight="1" thickTop="1">
      <c r="B84" s="289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</row>
    <row r="85" spans="2:19" ht="8.25" customHeight="1">
      <c r="B85" s="20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3:19" ht="54.75" customHeight="1">
      <c r="C86" s="133"/>
      <c r="D86"/>
      <c r="E86"/>
      <c r="F86"/>
      <c r="G86" s="12"/>
      <c r="H86" s="12"/>
      <c r="I86" s="12"/>
      <c r="J86" s="12"/>
      <c r="K86" s="12"/>
      <c r="L86" s="12"/>
      <c r="M86" s="146"/>
      <c r="N86" s="141"/>
      <c r="O86" s="141"/>
      <c r="P86" s="142"/>
      <c r="Q86" s="143"/>
      <c r="R86" s="144"/>
      <c r="S86" s="145"/>
    </row>
    <row r="87" spans="3:18" ht="54.75" customHeight="1">
      <c r="C87" s="215"/>
      <c r="D87" s="215"/>
      <c r="E87" s="215"/>
      <c r="F87" s="215"/>
      <c r="G87" s="13"/>
      <c r="H87" s="13"/>
      <c r="I87" s="13"/>
      <c r="J87" s="13"/>
      <c r="K87" s="13"/>
      <c r="L87"/>
      <c r="M87"/>
      <c r="N87"/>
      <c r="O87"/>
      <c r="P87"/>
      <c r="Q87" s="37"/>
      <c r="R87" s="214" t="s">
        <v>117</v>
      </c>
    </row>
    <row r="88" spans="3:12" ht="27">
      <c r="C88" s="215"/>
      <c r="D88" s="215"/>
      <c r="E88" s="215"/>
      <c r="F88" s="215"/>
      <c r="G88" s="12"/>
      <c r="H88" s="12"/>
      <c r="I88" s="12"/>
      <c r="J88" s="12"/>
      <c r="K88" s="12"/>
      <c r="L88"/>
    </row>
    <row r="89" spans="7:17" ht="45.75" customHeight="1">
      <c r="G89"/>
      <c r="H89"/>
      <c r="I89"/>
      <c r="J89"/>
      <c r="K89"/>
      <c r="L89" s="12"/>
      <c r="M89"/>
      <c r="N89"/>
      <c r="O89"/>
      <c r="P89"/>
      <c r="Q89"/>
    </row>
    <row r="90" spans="5:19" ht="42" customHeight="1">
      <c r="E90" s="106"/>
      <c r="G90"/>
      <c r="H90"/>
      <c r="I90"/>
      <c r="J90"/>
      <c r="K90"/>
      <c r="L90" s="12"/>
      <c r="M90" s="12"/>
      <c r="N90" s="39"/>
      <c r="O90" s="39"/>
      <c r="P90" s="17"/>
      <c r="Q90" s="17"/>
      <c r="R90" s="237"/>
      <c r="S90" s="237"/>
    </row>
    <row r="91" spans="3:19" ht="34.5">
      <c r="C91" s="12"/>
      <c r="D91" s="12"/>
      <c r="E91" s="106"/>
      <c r="F91" s="11"/>
      <c r="G91" s="12"/>
      <c r="H91" s="12"/>
      <c r="I91" s="12"/>
      <c r="J91" s="12"/>
      <c r="K91" s="12"/>
      <c r="L91" s="14"/>
      <c r="M91" s="16"/>
      <c r="N91" s="16"/>
      <c r="O91" s="16"/>
      <c r="P91" s="19"/>
      <c r="Q91" s="19"/>
      <c r="R91" s="232"/>
      <c r="S91" s="232"/>
    </row>
    <row r="92" spans="4:11" ht="33.75" customHeight="1">
      <c r="D92" s="12"/>
      <c r="E92" s="106"/>
      <c r="F92" s="11"/>
      <c r="G92" s="13"/>
      <c r="H92" s="13"/>
      <c r="I92" s="13"/>
      <c r="J92" s="13"/>
      <c r="K92" s="15"/>
    </row>
    <row r="93" spans="4:11" ht="36" customHeight="1">
      <c r="D93" s="12"/>
      <c r="E93" s="12"/>
      <c r="F93" s="11"/>
      <c r="G93" s="13"/>
      <c r="H93" s="13"/>
      <c r="I93" s="13"/>
      <c r="J93" s="13"/>
      <c r="K93" s="15"/>
    </row>
    <row r="94" spans="4:11" ht="36" customHeight="1">
      <c r="D94" s="12"/>
      <c r="E94" s="12"/>
      <c r="F94" s="11"/>
      <c r="G94" s="13"/>
      <c r="H94" s="13"/>
      <c r="I94" s="13"/>
      <c r="J94" s="13"/>
      <c r="K94" s="15"/>
    </row>
    <row r="95" spans="3:11" ht="37.5" customHeight="1">
      <c r="C95" s="11"/>
      <c r="D95" s="12"/>
      <c r="E95" s="12"/>
      <c r="F95" s="38"/>
      <c r="G95" s="13"/>
      <c r="H95" s="13"/>
      <c r="I95" s="13"/>
      <c r="J95" s="13"/>
      <c r="K95" s="15"/>
    </row>
    <row r="96" spans="3:11" ht="33.75" customHeight="1">
      <c r="C96" s="11"/>
      <c r="D96" s="12"/>
      <c r="E96" s="12"/>
      <c r="F96" s="11"/>
      <c r="G96" s="13"/>
      <c r="H96" s="13"/>
      <c r="I96" s="13"/>
      <c r="J96" s="13"/>
      <c r="K96" s="13"/>
    </row>
    <row r="97" spans="3:11" ht="27">
      <c r="C97" s="11"/>
      <c r="D97" s="12"/>
      <c r="E97" s="12"/>
      <c r="F97" s="11"/>
      <c r="G97" s="13"/>
      <c r="H97" s="13"/>
      <c r="I97" s="13"/>
      <c r="J97" s="13"/>
      <c r="K97" s="13"/>
    </row>
  </sheetData>
  <sheetProtection/>
  <mergeCells count="78">
    <mergeCell ref="B3:P3"/>
    <mergeCell ref="E6:L7"/>
    <mergeCell ref="D8:D10"/>
    <mergeCell ref="G8:L9"/>
    <mergeCell ref="G10:L10"/>
    <mergeCell ref="N8:N9"/>
    <mergeCell ref="M8:M9"/>
    <mergeCell ref="F8:F9"/>
    <mergeCell ref="B6:C10"/>
    <mergeCell ref="B4:S4"/>
    <mergeCell ref="S6:S7"/>
    <mergeCell ref="M7:N7"/>
    <mergeCell ref="B5:S5"/>
    <mergeCell ref="D6:D7"/>
    <mergeCell ref="P8:P9"/>
    <mergeCell ref="B12:S12"/>
    <mergeCell ref="M6:R6"/>
    <mergeCell ref="P7:R7"/>
    <mergeCell ref="C13:S13"/>
    <mergeCell ref="G14:G21"/>
    <mergeCell ref="H14:H21"/>
    <mergeCell ref="S8:S9"/>
    <mergeCell ref="B11:S11"/>
    <mergeCell ref="E8:E10"/>
    <mergeCell ref="Q8:R8"/>
    <mergeCell ref="B42:B84"/>
    <mergeCell ref="K32:K35"/>
    <mergeCell ref="H25:H39"/>
    <mergeCell ref="I78:L78"/>
    <mergeCell ref="D54:E54"/>
    <mergeCell ref="D35:E35"/>
    <mergeCell ref="C32:C35"/>
    <mergeCell ref="C83:D83"/>
    <mergeCell ref="C84:S84"/>
    <mergeCell ref="I39:L39"/>
    <mergeCell ref="B13:B21"/>
    <mergeCell ref="M32:M35"/>
    <mergeCell ref="J25:J38"/>
    <mergeCell ref="I32:I35"/>
    <mergeCell ref="N32:N35"/>
    <mergeCell ref="J14:J20"/>
    <mergeCell ref="C22:S22"/>
    <mergeCell ref="B23:S23"/>
    <mergeCell ref="C24:S24"/>
    <mergeCell ref="B24:B40"/>
    <mergeCell ref="I21:L21"/>
    <mergeCell ref="C21:E21"/>
    <mergeCell ref="C40:S40"/>
    <mergeCell ref="C39:E39"/>
    <mergeCell ref="I36:I38"/>
    <mergeCell ref="C38:D38"/>
    <mergeCell ref="S32:S34"/>
    <mergeCell ref="K61:K77"/>
    <mergeCell ref="G43:G83"/>
    <mergeCell ref="G25:G39"/>
    <mergeCell ref="Q54:R54"/>
    <mergeCell ref="H43:H83"/>
    <mergeCell ref="C42:S42"/>
    <mergeCell ref="I43:I53"/>
    <mergeCell ref="Q78:R78"/>
    <mergeCell ref="R91:S91"/>
    <mergeCell ref="J43:J53"/>
    <mergeCell ref="I54:L54"/>
    <mergeCell ref="C44:C54"/>
    <mergeCell ref="R90:S90"/>
    <mergeCell ref="J58:J77"/>
    <mergeCell ref="K55:K56"/>
    <mergeCell ref="I57:L57"/>
    <mergeCell ref="J55:J56"/>
    <mergeCell ref="C87:F88"/>
    <mergeCell ref="Q57:R57"/>
    <mergeCell ref="E43:F43"/>
    <mergeCell ref="D57:E57"/>
    <mergeCell ref="C82:D82"/>
    <mergeCell ref="C61:C78"/>
    <mergeCell ref="J79:J83"/>
    <mergeCell ref="D78:E78"/>
    <mergeCell ref="C55:C57"/>
  </mergeCells>
  <printOptions/>
  <pageMargins left="0.2362204724409449" right="0.21" top="0.15748031496062992" bottom="0.11811023622047245" header="0.03937007874015748" footer="0.07874015748031496"/>
  <pageSetup fitToHeight="1" fitToWidth="1" horizontalDpi="1200" verticalDpi="12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Oze Krisztian</dc:creator>
  <cp:keywords/>
  <dc:description/>
  <cp:lastModifiedBy>Répánszky Júlia</cp:lastModifiedBy>
  <cp:lastPrinted>2020-03-05T08:47:22Z</cp:lastPrinted>
  <dcterms:created xsi:type="dcterms:W3CDTF">2001-01-29T17:32:50Z</dcterms:created>
  <dcterms:modified xsi:type="dcterms:W3CDTF">2020-06-12T07:53:54Z</dcterms:modified>
  <cp:category/>
  <cp:version/>
  <cp:contentType/>
  <cp:contentStatus/>
</cp:coreProperties>
</file>