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lakás adatok" sheetId="1" r:id="rId1"/>
  </sheets>
  <definedNames>
    <definedName name="_xlnm.Print_Area" localSheetId="0">'lakás adatok'!$A$1:$S$86</definedName>
  </definedNames>
  <calcPr fullCalcOnLoad="1"/>
</workbook>
</file>

<file path=xl/sharedStrings.xml><?xml version="1.0" encoding="utf-8"?>
<sst xmlns="http://schemas.openxmlformats.org/spreadsheetml/2006/main" count="184" uniqueCount="120">
  <si>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</si>
  <si>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</si>
  <si>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</si>
  <si>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</si>
  <si>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</si>
  <si>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</si>
  <si>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</si>
  <si>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</si>
  <si>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</si>
  <si>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</si>
  <si>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</si>
  <si>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</si>
  <si>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</si>
  <si>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</si>
  <si>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</si>
  <si>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</si>
  <si>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</si>
  <si>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</si>
  <si>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</si>
  <si>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</si>
  <si>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</si>
  <si>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</si>
  <si>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</si>
  <si>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</si>
  <si>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</si>
  <si>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I. ÜTEM</t>
  </si>
  <si>
    <t>Galóca</t>
  </si>
  <si>
    <t>Gyógyszertár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</si>
  <si>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</si>
  <si>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</si>
  <si>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</si>
  <si>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</si>
  <si>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</si>
  <si>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</si>
  <si>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</si>
  <si>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</si>
  <si>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</si>
  <si>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</si>
  <si>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</si>
  <si>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</si>
  <si>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</si>
  <si>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</si>
  <si>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</si>
  <si>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</si>
  <si>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</si>
  <si>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</si>
  <si>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</si>
  <si>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</si>
  <si>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Fűtési rendszer</t>
  </si>
  <si>
    <t>Helyszínek</t>
  </si>
  <si>
    <t>CÍM</t>
  </si>
  <si>
    <t>légtérfogat</t>
  </si>
  <si>
    <t>db</t>
  </si>
  <si>
    <t xml:space="preserve"> GJ</t>
  </si>
  <si>
    <t>fogyasztás</t>
  </si>
  <si>
    <t xml:space="preserve">előző </t>
  </si>
  <si>
    <t>mérőállás</t>
  </si>
  <si>
    <t xml:space="preserve">záró </t>
  </si>
  <si>
    <t>lakossági</t>
  </si>
  <si>
    <t>nem lakossági</t>
  </si>
  <si>
    <t>MÉRT Hőfogyasztások</t>
  </si>
  <si>
    <t>ADATOK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</si>
  <si>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</si>
  <si>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</si>
  <si>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</si>
  <si>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</si>
  <si>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</si>
  <si>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</si>
  <si>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</si>
  <si>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</si>
  <si>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</si>
  <si>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</si>
  <si>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</si>
  <si>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</si>
  <si>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</si>
  <si>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</si>
  <si>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</si>
  <si>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</si>
  <si>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</si>
  <si>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</si>
  <si>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</si>
  <si>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</si>
  <si>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</si>
  <si>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</si>
  <si>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</si>
  <si>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11 db hőközpont ÖSSZESEN :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</si>
  <si>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</si>
  <si>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</si>
  <si>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</si>
  <si>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</si>
  <si>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</si>
  <si>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</si>
  <si>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10-18</t>
  </si>
  <si>
    <t>Fehérvíz utca 20-30</t>
  </si>
  <si>
    <t>egycsöves</t>
  </si>
  <si>
    <t>N hőközpont összesen:</t>
  </si>
  <si>
    <t>Lászlótelepi Óvoda (Forfa)</t>
  </si>
  <si>
    <t>Bölcsőde (főmérő)</t>
  </si>
  <si>
    <t>Óvoda (almérő)</t>
  </si>
  <si>
    <t>m3</t>
  </si>
  <si>
    <t>kétcsöves termoszelepes</t>
  </si>
  <si>
    <r>
      <t>R   (M,N,O)</t>
    </r>
  </si>
  <si>
    <t>Üzleti, egyéb</t>
  </si>
  <si>
    <t>műszaki változás, jellemzők</t>
  </si>
  <si>
    <t>laká-sok száma</t>
  </si>
  <si>
    <t>KK-i intéz-mények</t>
  </si>
  <si>
    <t>hőszigetelés</t>
  </si>
  <si>
    <t>termofejes szelep új hőcserélő</t>
  </si>
  <si>
    <t>HŐKÖZPONT betűJELE</t>
  </si>
  <si>
    <t>Szmolnyica sétány 7. (garázs)</t>
  </si>
  <si>
    <t xml:space="preserve">Kondor Béla u. 26 </t>
  </si>
  <si>
    <t xml:space="preserve">Barcsay Általános Iskola </t>
  </si>
  <si>
    <t>A32</t>
  </si>
  <si>
    <t xml:space="preserve">HŐKÖZPONTOKBAN és HŐFOGADÓKNÁL MÉRT HÖFELHASZNÁLÁS </t>
  </si>
  <si>
    <t>Óvoda (almérő 2) Konténer</t>
  </si>
  <si>
    <t xml:space="preserve">Radnóti 8. </t>
  </si>
  <si>
    <t xml:space="preserve">Radnóti u. 1/7 </t>
  </si>
  <si>
    <t>mérőcsere</t>
  </si>
  <si>
    <t>Egyedi szerződéssel (nov-márc 1, okt és április 0,5)</t>
  </si>
  <si>
    <t>2019. november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</si>
</sst>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#,##0.00000"/>
    <numFmt numFmtId="169" formatCode="0.0000"/>
    <numFmt numFmtId="170" formatCode="0.00000%"/>
    <numFmt numFmtId="171" formatCode="General_)"/>
    <numFmt numFmtId="172" formatCode="0.00_)"/>
    <numFmt numFmtId="173" formatCode="0_)"/>
    <numFmt numFmtId="174" formatCode="#,##0.00\ &quot;Ft&quot;"/>
    <numFmt numFmtId="175" formatCode="#,##0\ &quot;Ft&quot;"/>
    <numFmt numFmtId="176" formatCode="0.0%"/>
    <numFmt numFmtId="177" formatCode="_-* #,##0.000\ _F_t_-;\-* #,##0.000\ _F_t_-;_-* &quot;-&quot;??\ _F_t_-;_-@_-"/>
    <numFmt numFmtId="178" formatCode="_(* #,##0_);_(* \(#,##0\);_(* &quot;-&quot;??_);_(@_)"/>
    <numFmt numFmtId="179" formatCode="#,##0_ ;[Red]\-#,##0\ "/>
    <numFmt numFmtId="180" formatCode="0.000"/>
    <numFmt numFmtId="181" formatCode="#,##0.0000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000"/>
    <numFmt numFmtId="191" formatCode="0.00000"/>
    <numFmt numFmtId="192" formatCode="0.0000000"/>
    <numFmt numFmtId="193" formatCode="0.0000000000"/>
    <numFmt numFmtId="194" formatCode="0.000000000"/>
    <numFmt numFmtId="195" formatCode="0.00000000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m/d"/>
    <numFmt numFmtId="205" formatCode="#,##0.000"/>
    <numFmt numFmtId="206" formatCode="#,##0.0000000000"/>
    <numFmt numFmtId="207" formatCode="#,##0.000000000"/>
    <numFmt numFmtId="208" formatCode="#,##0.00000000"/>
    <numFmt numFmtId="209" formatCode="#,##0.0\ &quot;Ft&quot;"/>
    <numFmt numFmtId="210" formatCode="_-* #,##0\ &quot;Ft&quot;_-;\-* #,##0\ &quot;Ft&quot;_-;_-* &quot;-&quot;??\ &quot;Ft&quot;_-;_-@_-"/>
    <numFmt numFmtId="211" formatCode="0.000%"/>
    <numFmt numFmtId="212" formatCode="0.0000%"/>
    <numFmt numFmtId="213" formatCode="&quot;Igen&quot;;&quot;Igen&quot;;&quot;Nem&quot;"/>
    <numFmt numFmtId="214" formatCode="&quot;Igaz&quot;;&quot;Igaz&quot;;&quot;Hamis&quot;"/>
    <numFmt numFmtId="215" formatCode="&quot;Be&quot;;&quot;Be&quot;;&quot;Ki&quot;"/>
    <numFmt numFmtId="216" formatCode="[$€-2]\ #\ ##,000_);[Red]\([$€-2]\ #\ ##,000\)"/>
    <numFmt numFmtId="217" formatCode="_-* #,##0.0\ _F_t_-;\-* #,##0.0\ _F_t_-;_-* &quot;-&quot;??\ _F_t_-;_-@_-"/>
    <numFmt numFmtId="218" formatCode="_-* #,##0\ _F_t_-;\-* #,##0\ _F_t_-;_-* &quot;-&quot;??\ _F_t_-;_-@_-"/>
    <numFmt numFmtId="219" formatCode="[$-F400]h:mm:ss\ AM/PM"/>
  </numFmts>
  <fonts count="57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textRotation="90"/>
    </xf>
    <xf numFmtId="0" fontId="0" fillId="0" borderId="0" xfId="0" applyAlignment="1">
      <alignment textRotation="90"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6" fillId="35" borderId="19" xfId="0" applyFont="1" applyFill="1" applyBorder="1" applyAlignment="1">
      <alignment textRotation="9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14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15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4" fontId="14" fillId="0" borderId="14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3" fontId="14" fillId="0" borderId="23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 vertical="center"/>
    </xf>
    <xf numFmtId="3" fontId="19" fillId="36" borderId="24" xfId="0" applyNumberFormat="1" applyFont="1" applyFill="1" applyBorder="1" applyAlignment="1">
      <alignment horizontal="right" vertical="center"/>
    </xf>
    <xf numFmtId="3" fontId="19" fillId="36" borderId="25" xfId="0" applyNumberFormat="1" applyFont="1" applyFill="1" applyBorder="1" applyAlignment="1">
      <alignment horizontal="right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/>
    </xf>
    <xf numFmtId="0" fontId="13" fillId="37" borderId="27" xfId="0" applyFont="1" applyFill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0" borderId="18" xfId="0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38" xfId="0" applyFont="1" applyBorder="1" applyAlignment="1">
      <alignment vertic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8" fillId="36" borderId="0" xfId="0" applyFont="1" applyFill="1" applyAlignment="1">
      <alignment vertical="center"/>
    </xf>
    <xf numFmtId="0" fontId="5" fillId="0" borderId="27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5" fillId="0" borderId="42" xfId="0" applyFont="1" applyBorder="1" applyAlignment="1">
      <alignment horizontal="right"/>
    </xf>
    <xf numFmtId="0" fontId="9" fillId="0" borderId="43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46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3" fontId="14" fillId="0" borderId="47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13" fillId="0" borderId="0" xfId="0" applyFont="1" applyAlignment="1">
      <alignment horizontal="left"/>
    </xf>
    <xf numFmtId="205" fontId="18" fillId="0" borderId="17" xfId="0" applyNumberFormat="1" applyFont="1" applyBorder="1" applyAlignment="1">
      <alignment horizontal="right" vertical="center"/>
    </xf>
    <xf numFmtId="0" fontId="18" fillId="0" borderId="49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4" fontId="13" fillId="0" borderId="50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3" fontId="1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0" fillId="0" borderId="51" xfId="0" applyBorder="1" applyAlignment="1">
      <alignment/>
    </xf>
    <xf numFmtId="0" fontId="15" fillId="0" borderId="52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5" fillId="0" borderId="55" xfId="0" applyFont="1" applyBorder="1" applyAlignment="1">
      <alignment horizontal="right"/>
    </xf>
    <xf numFmtId="4" fontId="13" fillId="0" borderId="55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167" fontId="22" fillId="0" borderId="12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0" fontId="0" fillId="38" borderId="0" xfId="0" applyFill="1" applyAlignment="1">
      <alignment/>
    </xf>
    <xf numFmtId="0" fontId="5" fillId="38" borderId="14" xfId="0" applyFont="1" applyFill="1" applyBorder="1" applyAlignment="1">
      <alignment horizontal="right" vertical="center"/>
    </xf>
    <xf numFmtId="0" fontId="0" fillId="38" borderId="0" xfId="0" applyFill="1" applyAlignment="1">
      <alignment/>
    </xf>
    <xf numFmtId="0" fontId="5" fillId="38" borderId="11" xfId="0" applyFont="1" applyFill="1" applyBorder="1" applyAlignment="1">
      <alignment horizontal="right" vertical="center"/>
    </xf>
    <xf numFmtId="3" fontId="22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right" vertical="center"/>
    </xf>
    <xf numFmtId="4" fontId="18" fillId="0" borderId="28" xfId="0" applyNumberFormat="1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right"/>
    </xf>
    <xf numFmtId="0" fontId="8" fillId="0" borderId="5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 wrapText="1"/>
    </xf>
    <xf numFmtId="4" fontId="18" fillId="0" borderId="58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 wrapText="1"/>
    </xf>
    <xf numFmtId="3" fontId="22" fillId="0" borderId="18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/>
    </xf>
    <xf numFmtId="0" fontId="0" fillId="39" borderId="0" xfId="0" applyFill="1" applyAlignment="1">
      <alignment/>
    </xf>
    <xf numFmtId="0" fontId="15" fillId="39" borderId="10" xfId="0" applyFont="1" applyFill="1" applyBorder="1" applyAlignment="1">
      <alignment horizontal="left"/>
    </xf>
    <xf numFmtId="0" fontId="8" fillId="39" borderId="10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/>
    </xf>
    <xf numFmtId="0" fontId="13" fillId="39" borderId="29" xfId="0" applyFont="1" applyFill="1" applyBorder="1" applyAlignment="1">
      <alignment horizontal="center" vertical="center"/>
    </xf>
    <xf numFmtId="3" fontId="22" fillId="39" borderId="47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/>
    </xf>
    <xf numFmtId="0" fontId="15" fillId="0" borderId="47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4" fontId="13" fillId="0" borderId="47" xfId="0" applyNumberFormat="1" applyFont="1" applyBorder="1" applyAlignment="1">
      <alignment horizontal="right"/>
    </xf>
    <xf numFmtId="3" fontId="22" fillId="0" borderId="47" xfId="0" applyNumberFormat="1" applyFont="1" applyBorder="1" applyAlignment="1">
      <alignment horizontal="right"/>
    </xf>
    <xf numFmtId="205" fontId="18" fillId="0" borderId="1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4" fontId="14" fillId="0" borderId="22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4" fontId="13" fillId="39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3" fontId="9" fillId="36" borderId="2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18" fillId="0" borderId="6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2" fillId="36" borderId="63" xfId="0" applyFont="1" applyFill="1" applyBorder="1" applyAlignment="1">
      <alignment horizontal="left" vertical="center"/>
    </xf>
    <xf numFmtId="0" fontId="8" fillId="36" borderId="64" xfId="0" applyFont="1" applyFill="1" applyBorder="1" applyAlignment="1">
      <alignment vertical="center"/>
    </xf>
    <xf numFmtId="0" fontId="14" fillId="0" borderId="5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5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2" fillId="36" borderId="19" xfId="0" applyFont="1" applyFill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4" fontId="18" fillId="0" borderId="65" xfId="0" applyNumberFormat="1" applyFont="1" applyBorder="1" applyAlignment="1">
      <alignment horizontal="right" vertical="center"/>
    </xf>
    <xf numFmtId="4" fontId="18" fillId="0" borderId="66" xfId="0" applyNumberFormat="1" applyFont="1" applyBorder="1" applyAlignment="1">
      <alignment horizontal="right" vertical="center"/>
    </xf>
    <xf numFmtId="4" fontId="18" fillId="0" borderId="67" xfId="0" applyNumberFormat="1" applyFont="1" applyBorder="1" applyAlignment="1">
      <alignment horizontal="right" vertical="center"/>
    </xf>
    <xf numFmtId="0" fontId="0" fillId="38" borderId="47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4" fontId="18" fillId="0" borderId="68" xfId="0" applyNumberFormat="1" applyFont="1" applyBorder="1" applyAlignment="1">
      <alignment horizontal="right" vertical="center"/>
    </xf>
    <xf numFmtId="4" fontId="18" fillId="0" borderId="69" xfId="0" applyNumberFormat="1" applyFont="1" applyBorder="1" applyAlignment="1">
      <alignment horizontal="right" vertical="center"/>
    </xf>
    <xf numFmtId="4" fontId="18" fillId="0" borderId="70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34" borderId="47" xfId="0" applyFont="1" applyFill="1" applyBorder="1" applyAlignment="1">
      <alignment horizontal="right"/>
    </xf>
    <xf numFmtId="4" fontId="7" fillId="40" borderId="71" xfId="0" applyNumberFormat="1" applyFont="1" applyFill="1" applyBorder="1" applyAlignment="1">
      <alignment horizontal="right"/>
    </xf>
    <xf numFmtId="4" fontId="7" fillId="41" borderId="0" xfId="0" applyNumberFormat="1" applyFont="1" applyFill="1" applyAlignment="1">
      <alignment horizontal="right"/>
    </xf>
    <xf numFmtId="0" fontId="0" fillId="41" borderId="0" xfId="0" applyFill="1" applyAlignment="1">
      <alignment horizontal="right"/>
    </xf>
    <xf numFmtId="4" fontId="7" fillId="0" borderId="57" xfId="0" applyNumberFormat="1" applyFont="1" applyBorder="1" applyAlignment="1">
      <alignment horizontal="right"/>
    </xf>
    <xf numFmtId="4" fontId="7" fillId="0" borderId="5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4" fillId="40" borderId="7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3" fontId="17" fillId="0" borderId="73" xfId="0" applyNumberFormat="1" applyFont="1" applyBorder="1" applyAlignment="1">
      <alignment horizontal="right" vertical="center"/>
    </xf>
    <xf numFmtId="3" fontId="17" fillId="0" borderId="38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0" fontId="6" fillId="0" borderId="0" xfId="0" applyFont="1" applyAlignment="1">
      <alignment textRotation="90"/>
    </xf>
    <xf numFmtId="0" fontId="0" fillId="0" borderId="0" xfId="0" applyAlignment="1">
      <alignment/>
    </xf>
    <xf numFmtId="0" fontId="10" fillId="41" borderId="72" xfId="0" applyFont="1" applyFill="1" applyBorder="1" applyAlignment="1">
      <alignment horizontal="center" vertical="center"/>
    </xf>
    <xf numFmtId="0" fontId="11" fillId="41" borderId="72" xfId="0" applyFont="1" applyFill="1" applyBorder="1" applyAlignment="1">
      <alignment/>
    </xf>
    <xf numFmtId="0" fontId="10" fillId="41" borderId="74" xfId="0" applyFont="1" applyFill="1" applyBorder="1" applyAlignment="1">
      <alignment vertical="center" textRotation="90"/>
    </xf>
    <xf numFmtId="0" fontId="10" fillId="41" borderId="59" xfId="0" applyFont="1" applyFill="1" applyBorder="1" applyAlignment="1">
      <alignment textRotation="90"/>
    </xf>
    <xf numFmtId="0" fontId="0" fillId="0" borderId="19" xfId="0" applyBorder="1" applyAlignment="1">
      <alignment textRotation="90"/>
    </xf>
    <xf numFmtId="4" fontId="18" fillId="0" borderId="18" xfId="0" applyNumberFormat="1" applyFont="1" applyBorder="1" applyAlignment="1">
      <alignment horizontal="right" vertical="center"/>
    </xf>
    <xf numFmtId="4" fontId="18" fillId="0" borderId="36" xfId="0" applyNumberFormat="1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41" borderId="63" xfId="0" applyFill="1" applyBorder="1" applyAlignment="1">
      <alignment/>
    </xf>
    <xf numFmtId="0" fontId="0" fillId="0" borderId="63" xfId="0" applyBorder="1" applyAlignment="1">
      <alignment/>
    </xf>
    <xf numFmtId="0" fontId="9" fillId="0" borderId="7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38" borderId="55" xfId="0" applyFill="1" applyBorder="1" applyAlignment="1">
      <alignment horizontal="right"/>
    </xf>
    <xf numFmtId="0" fontId="14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vertical="center"/>
    </xf>
    <xf numFmtId="0" fontId="7" fillId="35" borderId="74" xfId="0" applyFont="1" applyFill="1" applyBorder="1" applyAlignment="1">
      <alignment horizontal="center" vertical="center" textRotation="90" wrapText="1"/>
    </xf>
    <xf numFmtId="0" fontId="6" fillId="35" borderId="59" xfId="0" applyFont="1" applyFill="1" applyBorder="1" applyAlignment="1">
      <alignment textRotation="90"/>
    </xf>
    <xf numFmtId="3" fontId="22" fillId="0" borderId="4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4" fillId="35" borderId="63" xfId="0" applyFont="1" applyFill="1" applyBorder="1" applyAlignment="1">
      <alignment horizontal="center"/>
    </xf>
    <xf numFmtId="0" fontId="10" fillId="40" borderId="74" xfId="0" applyFont="1" applyFill="1" applyBorder="1" applyAlignment="1">
      <alignment horizontal="center" vertical="center" textRotation="90"/>
    </xf>
    <xf numFmtId="0" fontId="10" fillId="40" borderId="59" xfId="0" applyFont="1" applyFill="1" applyBorder="1" applyAlignment="1">
      <alignment textRotation="90"/>
    </xf>
    <xf numFmtId="0" fontId="0" fillId="40" borderId="59" xfId="0" applyFill="1" applyBorder="1" applyAlignment="1">
      <alignment textRotation="90"/>
    </xf>
    <xf numFmtId="0" fontId="0" fillId="40" borderId="19" xfId="0" applyFill="1" applyBorder="1" applyAlignment="1">
      <alignment textRotation="90"/>
    </xf>
    <xf numFmtId="0" fontId="5" fillId="33" borderId="59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4" fontId="7" fillId="0" borderId="46" xfId="0" applyNumberFormat="1" applyFont="1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61" xfId="0" applyBorder="1" applyAlignment="1">
      <alignment horizontal="right"/>
    </xf>
    <xf numFmtId="4" fontId="18" fillId="0" borderId="73" xfId="0" applyNumberFormat="1" applyFont="1" applyBorder="1" applyAlignment="1">
      <alignment horizontal="right" vertical="center"/>
    </xf>
    <xf numFmtId="4" fontId="18" fillId="0" borderId="38" xfId="0" applyNumberFormat="1" applyFont="1" applyBorder="1" applyAlignment="1">
      <alignment horizontal="right" vertical="center"/>
    </xf>
    <xf numFmtId="4" fontId="18" fillId="0" borderId="43" xfId="0" applyNumberFormat="1" applyFont="1" applyBorder="1" applyAlignment="1">
      <alignment horizontal="right" vertical="center"/>
    </xf>
    <xf numFmtId="0" fontId="16" fillId="0" borderId="73" xfId="0" applyFont="1" applyBorder="1" applyAlignment="1">
      <alignment horizontal="left" vertical="center"/>
    </xf>
    <xf numFmtId="0" fontId="16" fillId="0" borderId="43" xfId="0" applyFont="1" applyBorder="1" applyAlignment="1">
      <alignment vertical="center"/>
    </xf>
    <xf numFmtId="0" fontId="14" fillId="0" borderId="79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0" fillId="40" borderId="63" xfId="0" applyFill="1" applyBorder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4" fontId="9" fillId="0" borderId="61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18" fillId="0" borderId="52" xfId="0" applyNumberFormat="1" applyFont="1" applyBorder="1" applyAlignment="1">
      <alignment horizontal="center" vertical="center" wrapText="1"/>
    </xf>
    <xf numFmtId="4" fontId="18" fillId="0" borderId="58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4" fontId="4" fillId="35" borderId="72" xfId="0" applyNumberFormat="1" applyFont="1" applyFill="1" applyBorder="1" applyAlignment="1">
      <alignment horizontal="center" vertical="center"/>
    </xf>
    <xf numFmtId="4" fontId="7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right"/>
    </xf>
    <xf numFmtId="0" fontId="4" fillId="0" borderId="63" xfId="0" applyFont="1" applyBorder="1" applyAlignment="1">
      <alignment horizontal="right" vertical="center" wrapText="1"/>
    </xf>
    <xf numFmtId="0" fontId="0" fillId="0" borderId="63" xfId="0" applyBorder="1" applyAlignment="1">
      <alignment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8" fillId="0" borderId="81" xfId="0" applyNumberFormat="1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8" xfId="0" applyBorder="1" applyAlignment="1">
      <alignment vertical="center"/>
    </xf>
    <xf numFmtId="4" fontId="18" fillId="0" borderId="78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4" fontId="18" fillId="0" borderId="52" xfId="0" applyNumberFormat="1" applyFont="1" applyBorder="1" applyAlignment="1">
      <alignment horizontal="center" vertical="center"/>
    </xf>
    <xf numFmtId="4" fontId="18" fillId="0" borderId="62" xfId="0" applyNumberFormat="1" applyFont="1" applyBorder="1" applyAlignment="1">
      <alignment horizontal="center" vertical="center"/>
    </xf>
    <xf numFmtId="4" fontId="6" fillId="0" borderId="52" xfId="0" applyNumberFormat="1" applyFont="1" applyBorder="1" applyAlignment="1">
      <alignment horizontal="center" vertical="center"/>
    </xf>
    <xf numFmtId="4" fontId="18" fillId="0" borderId="83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18" fillId="0" borderId="57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" fontId="18" fillId="0" borderId="48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3" fillId="0" borderId="8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3" fillId="0" borderId="85" xfId="0" applyFont="1" applyBorder="1" applyAlignment="1">
      <alignment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4" fontId="18" fillId="0" borderId="84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64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textRotation="53" wrapText="1"/>
    </xf>
    <xf numFmtId="0" fontId="0" fillId="0" borderId="84" xfId="0" applyBorder="1" applyAlignment="1">
      <alignment/>
    </xf>
    <xf numFmtId="0" fontId="0" fillId="0" borderId="78" xfId="0" applyBorder="1" applyAlignment="1">
      <alignment/>
    </xf>
    <xf numFmtId="0" fontId="0" fillId="0" borderId="83" xfId="0" applyBorder="1" applyAlignment="1">
      <alignment/>
    </xf>
    <xf numFmtId="0" fontId="0" fillId="0" borderId="61" xfId="0" applyBorder="1" applyAlignment="1">
      <alignment/>
    </xf>
    <xf numFmtId="0" fontId="0" fillId="0" borderId="37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00"/>
  <sheetViews>
    <sheetView tabSelected="1" view="pageBreakPreview" zoomScale="20" zoomScaleNormal="20" zoomScaleSheetLayoutView="20" workbookViewId="0" topLeftCell="A1">
      <selection activeCell="C90" sqref="C90:G9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6" customWidth="1"/>
    <col min="5" max="5" width="58.140625" style="6" customWidth="1"/>
    <col min="6" max="6" width="75.00390625" style="6" customWidth="1"/>
    <col min="7" max="7" width="30.57421875" style="1" customWidth="1"/>
    <col min="8" max="8" width="7.8515625" style="4" customWidth="1"/>
    <col min="9" max="9" width="1.8515625" style="4" customWidth="1"/>
    <col min="10" max="10" width="2.7109375" style="4" customWidth="1"/>
    <col min="11" max="11" width="1.7109375" style="4" customWidth="1"/>
    <col min="12" max="12" width="3.140625" style="4" customWidth="1"/>
    <col min="13" max="13" width="46.28125" style="5" customWidth="1"/>
    <col min="14" max="14" width="54.7109375" style="5" customWidth="1"/>
    <col min="15" max="16" width="50.7109375" style="5" customWidth="1"/>
    <col min="17" max="17" width="69.00390625" style="19" customWidth="1"/>
    <col min="18" max="18" width="55.00390625" style="19" customWidth="1"/>
    <col min="19" max="19" width="55.57421875" style="19" customWidth="1"/>
  </cols>
  <sheetData>
    <row r="1" ht="5.25" customHeight="1"/>
    <row r="2" ht="4.5" customHeight="1" thickBot="1"/>
    <row r="3" spans="2:19" s="8" customFormat="1" ht="75" customHeight="1" thickBot="1">
      <c r="B3" s="357" t="s">
        <v>119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9"/>
      <c r="R3" s="71"/>
      <c r="S3" s="141"/>
    </row>
    <row r="4" spans="2:19" s="7" customFormat="1" ht="12" customHeight="1" thickBot="1">
      <c r="B4" s="346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</row>
    <row r="5" spans="2:19" s="7" customFormat="1" ht="50.25" customHeight="1" thickBot="1">
      <c r="B5" s="352" t="s">
        <v>113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2:19" s="7" customFormat="1" ht="54.75" customHeight="1" thickBot="1">
      <c r="B6" s="384" t="s">
        <v>108</v>
      </c>
      <c r="C6" s="385"/>
      <c r="D6" s="353" t="s">
        <v>49</v>
      </c>
      <c r="E6" s="348" t="s">
        <v>61</v>
      </c>
      <c r="F6" s="360"/>
      <c r="G6" s="361"/>
      <c r="H6" s="361"/>
      <c r="I6" s="361"/>
      <c r="J6" s="361"/>
      <c r="K6" s="361"/>
      <c r="L6" s="361"/>
      <c r="M6" s="362"/>
      <c r="N6" s="330" t="s">
        <v>60</v>
      </c>
      <c r="O6" s="331"/>
      <c r="P6" s="331"/>
      <c r="Q6" s="331"/>
      <c r="R6" s="331"/>
      <c r="S6" s="332"/>
    </row>
    <row r="7" spans="2:19" s="7" customFormat="1" ht="65.25" customHeight="1" thickBot="1">
      <c r="B7" s="386"/>
      <c r="C7" s="387"/>
      <c r="D7" s="354"/>
      <c r="E7" s="349"/>
      <c r="F7" s="242"/>
      <c r="G7" s="242"/>
      <c r="H7" s="242"/>
      <c r="I7" s="242"/>
      <c r="J7" s="242"/>
      <c r="K7" s="242"/>
      <c r="L7" s="242"/>
      <c r="M7" s="354"/>
      <c r="N7" s="350" t="s">
        <v>56</v>
      </c>
      <c r="O7" s="351"/>
      <c r="P7" s="206"/>
      <c r="Q7" s="333" t="s">
        <v>54</v>
      </c>
      <c r="R7" s="334"/>
      <c r="S7" s="335"/>
    </row>
    <row r="8" spans="2:19" s="10" customFormat="1" ht="71.25" customHeight="1">
      <c r="B8" s="386"/>
      <c r="C8" s="387"/>
      <c r="D8" s="363" t="s">
        <v>50</v>
      </c>
      <c r="E8" s="341" t="s">
        <v>48</v>
      </c>
      <c r="F8" s="378" t="s">
        <v>103</v>
      </c>
      <c r="G8" s="382" t="s">
        <v>104</v>
      </c>
      <c r="H8" s="366" t="s">
        <v>51</v>
      </c>
      <c r="I8" s="367"/>
      <c r="J8" s="367"/>
      <c r="K8" s="367"/>
      <c r="L8" s="368"/>
      <c r="M8" s="369"/>
      <c r="N8" s="381" t="s">
        <v>55</v>
      </c>
      <c r="O8" s="376" t="s">
        <v>57</v>
      </c>
      <c r="P8" s="197"/>
      <c r="Q8" s="355" t="s">
        <v>58</v>
      </c>
      <c r="R8" s="344" t="s">
        <v>59</v>
      </c>
      <c r="S8" s="345"/>
    </row>
    <row r="9" spans="2:19" s="10" customFormat="1" ht="115.5" customHeight="1" thickBot="1">
      <c r="B9" s="386"/>
      <c r="C9" s="387"/>
      <c r="D9" s="364"/>
      <c r="E9" s="342"/>
      <c r="F9" s="379"/>
      <c r="G9" s="383"/>
      <c r="H9" s="370"/>
      <c r="I9" s="371"/>
      <c r="J9" s="371"/>
      <c r="K9" s="371"/>
      <c r="L9" s="371"/>
      <c r="M9" s="372"/>
      <c r="N9" s="356"/>
      <c r="O9" s="377"/>
      <c r="P9" s="207" t="s">
        <v>117</v>
      </c>
      <c r="Q9" s="356"/>
      <c r="R9" s="121" t="s">
        <v>105</v>
      </c>
      <c r="S9" s="122" t="s">
        <v>102</v>
      </c>
    </row>
    <row r="10" spans="2:19" s="10" customFormat="1" ht="60" customHeight="1" thickBot="1">
      <c r="B10" s="388"/>
      <c r="C10" s="389"/>
      <c r="D10" s="365"/>
      <c r="E10" s="343"/>
      <c r="F10" s="380"/>
      <c r="G10" s="120" t="s">
        <v>52</v>
      </c>
      <c r="H10" s="373" t="s">
        <v>99</v>
      </c>
      <c r="I10" s="373"/>
      <c r="J10" s="373"/>
      <c r="K10" s="373"/>
      <c r="L10" s="374"/>
      <c r="M10" s="375"/>
      <c r="N10" s="68" t="s">
        <v>53</v>
      </c>
      <c r="O10" s="69" t="s">
        <v>53</v>
      </c>
      <c r="P10" s="198"/>
      <c r="Q10" s="70" t="s">
        <v>53</v>
      </c>
      <c r="R10" s="103" t="s">
        <v>53</v>
      </c>
      <c r="S10" s="102" t="s">
        <v>53</v>
      </c>
    </row>
    <row r="11" spans="2:19" s="10" customFormat="1" ht="3.75" customHeight="1"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</row>
    <row r="12" spans="2:19" s="10" customFormat="1" ht="6" customHeight="1">
      <c r="B12" s="328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</row>
    <row r="13" spans="2:19" s="10" customFormat="1" ht="12" customHeight="1" thickBot="1">
      <c r="B13" s="302" t="s">
        <v>62</v>
      </c>
      <c r="C13" s="336" t="s">
        <v>25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</row>
    <row r="14" spans="2:19" ht="123.75" customHeight="1" thickBot="1">
      <c r="B14" s="303"/>
      <c r="C14" s="42" t="s">
        <v>0</v>
      </c>
      <c r="D14" s="43" t="s">
        <v>65</v>
      </c>
      <c r="E14" s="123" t="s">
        <v>100</v>
      </c>
      <c r="F14" s="105"/>
      <c r="G14" s="78">
        <v>41</v>
      </c>
      <c r="H14" s="337"/>
      <c r="I14" s="317"/>
      <c r="J14" s="83"/>
      <c r="K14" s="308"/>
      <c r="L14" s="84"/>
      <c r="M14" s="85">
        <v>5829.17</v>
      </c>
      <c r="N14" s="173">
        <v>2271</v>
      </c>
      <c r="O14" s="173">
        <v>2409</v>
      </c>
      <c r="P14" s="173"/>
      <c r="Q14" s="49">
        <f aca="true" t="shared" si="0" ref="Q14:Q20">O14-N14</f>
        <v>138</v>
      </c>
      <c r="R14" s="49"/>
      <c r="S14" s="49"/>
    </row>
    <row r="15" spans="2:19" ht="123.75" customHeight="1" thickBot="1">
      <c r="B15" s="303"/>
      <c r="C15" s="44" t="s">
        <v>1</v>
      </c>
      <c r="D15" s="45" t="s">
        <v>66</v>
      </c>
      <c r="E15" s="124" t="s">
        <v>100</v>
      </c>
      <c r="F15" s="106"/>
      <c r="G15" s="81">
        <v>28</v>
      </c>
      <c r="H15" s="338"/>
      <c r="I15" s="318"/>
      <c r="J15" s="86"/>
      <c r="K15" s="309"/>
      <c r="L15" s="87"/>
      <c r="M15" s="88">
        <v>3979.48</v>
      </c>
      <c r="N15" s="174">
        <v>4244</v>
      </c>
      <c r="O15" s="174">
        <v>4386</v>
      </c>
      <c r="P15" s="174"/>
      <c r="Q15" s="50">
        <f t="shared" si="0"/>
        <v>142</v>
      </c>
      <c r="R15" s="50"/>
      <c r="S15" s="50"/>
    </row>
    <row r="16" spans="2:19" ht="120" customHeight="1" thickBot="1">
      <c r="B16" s="303"/>
      <c r="C16" s="44" t="s">
        <v>2</v>
      </c>
      <c r="D16" s="45" t="s">
        <v>67</v>
      </c>
      <c r="E16" s="125" t="s">
        <v>100</v>
      </c>
      <c r="F16" s="106"/>
      <c r="G16" s="81">
        <v>42</v>
      </c>
      <c r="H16" s="338"/>
      <c r="I16" s="318"/>
      <c r="J16" s="89"/>
      <c r="K16" s="309"/>
      <c r="L16" s="90"/>
      <c r="M16" s="88">
        <v>5969.24</v>
      </c>
      <c r="N16" s="174">
        <v>1250</v>
      </c>
      <c r="O16" s="174">
        <v>1313</v>
      </c>
      <c r="P16" s="174"/>
      <c r="Q16" s="50">
        <f t="shared" si="0"/>
        <v>63</v>
      </c>
      <c r="R16" s="50"/>
      <c r="S16" s="50"/>
    </row>
    <row r="17" spans="2:19" ht="112.5" customHeight="1" thickBot="1">
      <c r="B17" s="303"/>
      <c r="C17" s="44" t="s">
        <v>3</v>
      </c>
      <c r="D17" s="45" t="s">
        <v>68</v>
      </c>
      <c r="E17" s="123" t="s">
        <v>100</v>
      </c>
      <c r="F17" s="106"/>
      <c r="G17" s="81">
        <v>42</v>
      </c>
      <c r="H17" s="338"/>
      <c r="I17" s="318"/>
      <c r="J17" s="86"/>
      <c r="K17" s="309"/>
      <c r="L17" s="87"/>
      <c r="M17" s="88">
        <v>5969.22</v>
      </c>
      <c r="N17" s="223">
        <v>1839</v>
      </c>
      <c r="O17" s="223">
        <v>1920</v>
      </c>
      <c r="P17" s="174"/>
      <c r="Q17" s="50">
        <f t="shared" si="0"/>
        <v>81</v>
      </c>
      <c r="R17" s="50"/>
      <c r="S17" s="50"/>
    </row>
    <row r="18" spans="2:19" ht="90" customHeight="1" thickBot="1">
      <c r="B18" s="303"/>
      <c r="C18" s="201" t="s">
        <v>4</v>
      </c>
      <c r="D18" s="47" t="s">
        <v>69</v>
      </c>
      <c r="E18" s="200" t="s">
        <v>77</v>
      </c>
      <c r="F18" s="156"/>
      <c r="G18" s="142">
        <v>42</v>
      </c>
      <c r="H18" s="338"/>
      <c r="I18" s="318"/>
      <c r="J18" s="86"/>
      <c r="K18" s="309"/>
      <c r="L18" s="87"/>
      <c r="M18" s="157">
        <v>5969.23</v>
      </c>
      <c r="N18" s="234">
        <v>1855</v>
      </c>
      <c r="O18" s="234">
        <v>1936</v>
      </c>
      <c r="P18" s="174"/>
      <c r="Q18" s="50">
        <f t="shared" si="0"/>
        <v>81</v>
      </c>
      <c r="R18" s="155"/>
      <c r="S18" s="155"/>
    </row>
    <row r="19" spans="2:19" ht="90" customHeight="1" thickBot="1">
      <c r="B19" s="303"/>
      <c r="C19" s="201" t="s">
        <v>5</v>
      </c>
      <c r="D19" s="218" t="s">
        <v>70</v>
      </c>
      <c r="E19" s="219" t="s">
        <v>77</v>
      </c>
      <c r="F19" s="220"/>
      <c r="G19" s="221">
        <v>28</v>
      </c>
      <c r="H19" s="338"/>
      <c r="I19" s="318"/>
      <c r="J19" s="199"/>
      <c r="K19" s="309"/>
      <c r="L19" s="217"/>
      <c r="M19" s="222">
        <v>3979.48</v>
      </c>
      <c r="N19" s="223">
        <v>791</v>
      </c>
      <c r="O19" s="223">
        <v>791</v>
      </c>
      <c r="P19" s="174">
        <v>47</v>
      </c>
      <c r="Q19" s="50">
        <v>47</v>
      </c>
      <c r="R19" s="144"/>
      <c r="S19" s="144"/>
    </row>
    <row r="20" spans="2:19" s="225" customFormat="1" ht="90" customHeight="1" thickBot="1">
      <c r="B20" s="303"/>
      <c r="C20" s="226" t="s">
        <v>6</v>
      </c>
      <c r="D20" s="54" t="s">
        <v>71</v>
      </c>
      <c r="E20" s="132" t="s">
        <v>77</v>
      </c>
      <c r="F20" s="227"/>
      <c r="G20" s="228">
        <v>42</v>
      </c>
      <c r="H20" s="338"/>
      <c r="I20" s="318"/>
      <c r="J20" s="89"/>
      <c r="K20" s="309"/>
      <c r="L20" s="229"/>
      <c r="M20" s="92">
        <f>5969.22+51.7</f>
        <v>6020.92</v>
      </c>
      <c r="N20" s="230">
        <v>1883</v>
      </c>
      <c r="O20" s="230">
        <v>1983</v>
      </c>
      <c r="P20" s="174"/>
      <c r="Q20" s="50">
        <f t="shared" si="0"/>
        <v>100</v>
      </c>
      <c r="R20" s="231"/>
      <c r="S20" s="231"/>
    </row>
    <row r="21" spans="2:19" s="2" customFormat="1" ht="90" customHeight="1" thickBot="1">
      <c r="B21" s="303"/>
      <c r="C21" s="292" t="s">
        <v>74</v>
      </c>
      <c r="D21" s="293"/>
      <c r="E21" s="294"/>
      <c r="F21" s="101"/>
      <c r="G21" s="80">
        <f>SUM(G14+G15+G16+G17+G18+G19+G20)</f>
        <v>265</v>
      </c>
      <c r="H21" s="338"/>
      <c r="I21" s="319"/>
      <c r="J21" s="288">
        <f>SUM(M14:M20)</f>
        <v>37716.74</v>
      </c>
      <c r="K21" s="289"/>
      <c r="L21" s="290"/>
      <c r="M21" s="291"/>
      <c r="N21" s="64">
        <f>SUM(N14:N20)</f>
        <v>14133</v>
      </c>
      <c r="O21" s="64">
        <f>SUM(O14:O20)</f>
        <v>14738</v>
      </c>
      <c r="P21" s="64"/>
      <c r="Q21" s="150">
        <f>SUM(Q14:Q20)</f>
        <v>652</v>
      </c>
      <c r="R21" s="65"/>
      <c r="S21" s="224"/>
    </row>
    <row r="22" spans="2:19" s="2" customFormat="1" ht="19.5" customHeight="1">
      <c r="B22" s="38"/>
      <c r="C22" s="310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</row>
    <row r="23" spans="2:19" s="2" customFormat="1" ht="15.75" customHeight="1">
      <c r="B23" s="281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2:19" s="7" customFormat="1" ht="18.75" customHeight="1" thickBot="1">
      <c r="B24" s="285" t="s">
        <v>73</v>
      </c>
      <c r="C24" s="283" t="s">
        <v>73</v>
      </c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</row>
    <row r="25" spans="2:19" ht="90" customHeight="1" thickBot="1">
      <c r="B25" s="286"/>
      <c r="C25" s="42" t="s">
        <v>7</v>
      </c>
      <c r="D25" s="43" t="s">
        <v>72</v>
      </c>
      <c r="E25" s="131" t="s">
        <v>77</v>
      </c>
      <c r="F25" s="107"/>
      <c r="G25" s="78">
        <v>78</v>
      </c>
      <c r="H25" s="270"/>
      <c r="I25" s="317"/>
      <c r="J25" s="27"/>
      <c r="K25" s="257"/>
      <c r="L25" s="32"/>
      <c r="M25" s="85">
        <v>9826.92</v>
      </c>
      <c r="N25" s="173">
        <v>2816</v>
      </c>
      <c r="O25" s="173">
        <v>3140</v>
      </c>
      <c r="P25" s="173"/>
      <c r="Q25" s="49">
        <f aca="true" t="shared" si="1" ref="Q25:Q31">O25-N25</f>
        <v>324</v>
      </c>
      <c r="R25" s="49"/>
      <c r="S25" s="49"/>
    </row>
    <row r="26" spans="2:19" ht="90" customHeight="1" thickBot="1">
      <c r="B26" s="286"/>
      <c r="C26" s="44" t="s">
        <v>8</v>
      </c>
      <c r="D26" s="45" t="s">
        <v>78</v>
      </c>
      <c r="E26" s="126" t="s">
        <v>77</v>
      </c>
      <c r="F26" s="108"/>
      <c r="G26" s="81">
        <v>33</v>
      </c>
      <c r="H26" s="271"/>
      <c r="I26" s="318"/>
      <c r="J26" s="25"/>
      <c r="K26" s="266"/>
      <c r="L26" s="37"/>
      <c r="M26" s="88">
        <v>4147.21</v>
      </c>
      <c r="N26" s="174">
        <v>1013</v>
      </c>
      <c r="O26" s="174">
        <v>1110</v>
      </c>
      <c r="P26" s="174"/>
      <c r="Q26" s="50">
        <f t="shared" si="1"/>
        <v>97</v>
      </c>
      <c r="R26" s="50"/>
      <c r="S26" s="50"/>
    </row>
    <row r="27" spans="2:19" ht="90" customHeight="1" thickBot="1">
      <c r="B27" s="286"/>
      <c r="C27" s="44" t="s">
        <v>9</v>
      </c>
      <c r="D27" s="45" t="s">
        <v>79</v>
      </c>
      <c r="E27" s="126" t="s">
        <v>77</v>
      </c>
      <c r="F27" s="108"/>
      <c r="G27" s="81">
        <v>56</v>
      </c>
      <c r="H27" s="271"/>
      <c r="I27" s="318"/>
      <c r="J27" s="26"/>
      <c r="K27" s="266"/>
      <c r="L27" s="34"/>
      <c r="M27" s="88">
        <v>7057.53</v>
      </c>
      <c r="N27" s="174">
        <v>1909</v>
      </c>
      <c r="O27" s="174">
        <v>2121</v>
      </c>
      <c r="P27" s="174"/>
      <c r="Q27" s="50">
        <f t="shared" si="1"/>
        <v>212</v>
      </c>
      <c r="R27" s="50"/>
      <c r="S27" s="50"/>
    </row>
    <row r="28" spans="2:19" ht="90" customHeight="1" thickBot="1">
      <c r="B28" s="286"/>
      <c r="C28" s="44" t="s">
        <v>10</v>
      </c>
      <c r="D28" s="45" t="s">
        <v>80</v>
      </c>
      <c r="E28" s="126" t="s">
        <v>77</v>
      </c>
      <c r="F28" s="108"/>
      <c r="G28" s="81">
        <v>60</v>
      </c>
      <c r="H28" s="271"/>
      <c r="I28" s="318"/>
      <c r="J28" s="25"/>
      <c r="K28" s="266"/>
      <c r="L28" s="37"/>
      <c r="M28" s="88">
        <v>7538.85</v>
      </c>
      <c r="N28" s="174">
        <v>2049</v>
      </c>
      <c r="O28" s="174">
        <v>2284</v>
      </c>
      <c r="P28" s="174"/>
      <c r="Q28" s="50">
        <f t="shared" si="1"/>
        <v>235</v>
      </c>
      <c r="R28" s="50"/>
      <c r="S28" s="50"/>
    </row>
    <row r="29" spans="2:19" ht="105" customHeight="1" thickBot="1">
      <c r="B29" s="286"/>
      <c r="C29" s="44" t="s">
        <v>11</v>
      </c>
      <c r="D29" s="45" t="s">
        <v>81</v>
      </c>
      <c r="E29" s="123" t="s">
        <v>100</v>
      </c>
      <c r="F29" s="108"/>
      <c r="G29" s="81">
        <v>32</v>
      </c>
      <c r="H29" s="271"/>
      <c r="I29" s="318"/>
      <c r="J29" s="26"/>
      <c r="K29" s="266"/>
      <c r="L29" s="34"/>
      <c r="M29" s="88">
        <v>4006.13</v>
      </c>
      <c r="N29" s="174">
        <v>874</v>
      </c>
      <c r="O29" s="174">
        <v>979</v>
      </c>
      <c r="P29" s="174"/>
      <c r="Q29" s="50">
        <f t="shared" si="1"/>
        <v>105</v>
      </c>
      <c r="R29" s="50"/>
      <c r="S29" s="50"/>
    </row>
    <row r="30" spans="2:19" ht="116.25" customHeight="1" thickBot="1">
      <c r="B30" s="286"/>
      <c r="C30" s="44" t="s">
        <v>12</v>
      </c>
      <c r="D30" s="45" t="s">
        <v>82</v>
      </c>
      <c r="E30" s="123" t="s">
        <v>100</v>
      </c>
      <c r="F30" s="108"/>
      <c r="G30" s="81">
        <v>55</v>
      </c>
      <c r="H30" s="271"/>
      <c r="I30" s="318"/>
      <c r="J30" s="25"/>
      <c r="K30" s="266"/>
      <c r="L30" s="37"/>
      <c r="M30" s="88">
        <v>6916.81</v>
      </c>
      <c r="N30" s="174">
        <v>1002</v>
      </c>
      <c r="O30" s="174">
        <v>1117</v>
      </c>
      <c r="P30" s="174"/>
      <c r="Q30" s="50">
        <f t="shared" si="1"/>
        <v>115</v>
      </c>
      <c r="R30" s="50"/>
      <c r="S30" s="50"/>
    </row>
    <row r="31" spans="2:19" ht="120" customHeight="1" thickBot="1">
      <c r="B31" s="286"/>
      <c r="C31" s="44" t="s">
        <v>13</v>
      </c>
      <c r="D31" s="45" t="s">
        <v>83</v>
      </c>
      <c r="E31" s="123" t="s">
        <v>100</v>
      </c>
      <c r="F31" s="108"/>
      <c r="G31" s="81">
        <v>56</v>
      </c>
      <c r="H31" s="271"/>
      <c r="I31" s="318"/>
      <c r="J31" s="26"/>
      <c r="K31" s="266"/>
      <c r="L31" s="34"/>
      <c r="M31" s="88">
        <v>7057.87</v>
      </c>
      <c r="N31" s="174">
        <v>525</v>
      </c>
      <c r="O31" s="174">
        <v>603</v>
      </c>
      <c r="P31" s="174"/>
      <c r="Q31" s="50">
        <f t="shared" si="1"/>
        <v>78</v>
      </c>
      <c r="R31" s="50"/>
      <c r="S31" s="50"/>
    </row>
    <row r="32" spans="2:19" ht="90" customHeight="1">
      <c r="B32" s="286"/>
      <c r="C32" s="255" t="s">
        <v>14</v>
      </c>
      <c r="D32" s="46" t="s">
        <v>84</v>
      </c>
      <c r="E32" s="127" t="s">
        <v>77</v>
      </c>
      <c r="F32" s="109"/>
      <c r="G32" s="82">
        <v>80</v>
      </c>
      <c r="H32" s="271"/>
      <c r="I32" s="318"/>
      <c r="J32" s="306"/>
      <c r="K32" s="266"/>
      <c r="L32" s="315"/>
      <c r="M32" s="91">
        <f>7981.6+320.76+192</f>
        <v>8494.36</v>
      </c>
      <c r="N32" s="304">
        <v>1221</v>
      </c>
      <c r="O32" s="304">
        <v>1376</v>
      </c>
      <c r="P32" s="196"/>
      <c r="Q32" s="53">
        <f>(O32-N32)*M32/SUM(M32:M34)</f>
        <v>123.95283746266</v>
      </c>
      <c r="R32" s="53"/>
      <c r="S32" s="55"/>
    </row>
    <row r="33" spans="2:19" s="210" customFormat="1" ht="90" customHeight="1">
      <c r="B33" s="286"/>
      <c r="C33" s="255"/>
      <c r="D33" s="211" t="s">
        <v>26</v>
      </c>
      <c r="E33" s="212" t="s">
        <v>77</v>
      </c>
      <c r="F33" s="213"/>
      <c r="G33" s="214"/>
      <c r="H33" s="271"/>
      <c r="I33" s="318"/>
      <c r="J33" s="266"/>
      <c r="K33" s="266"/>
      <c r="L33" s="315"/>
      <c r="M33" s="235">
        <v>1590.6</v>
      </c>
      <c r="N33" s="304"/>
      <c r="O33" s="304"/>
      <c r="P33" s="215"/>
      <c r="Q33" s="216"/>
      <c r="R33" s="216"/>
      <c r="S33" s="216">
        <f>(O32-N32)*M33/SUM(M32:M34)</f>
        <v>23.210622491642333</v>
      </c>
    </row>
    <row r="34" spans="2:19" s="210" customFormat="1" ht="90" customHeight="1">
      <c r="B34" s="286"/>
      <c r="C34" s="255"/>
      <c r="D34" s="211" t="s">
        <v>27</v>
      </c>
      <c r="E34" s="212" t="s">
        <v>77</v>
      </c>
      <c r="F34" s="213"/>
      <c r="G34" s="214"/>
      <c r="H34" s="271"/>
      <c r="I34" s="318"/>
      <c r="J34" s="266"/>
      <c r="K34" s="266"/>
      <c r="L34" s="315"/>
      <c r="M34" s="235">
        <v>537.03</v>
      </c>
      <c r="N34" s="304"/>
      <c r="O34" s="304"/>
      <c r="P34" s="215"/>
      <c r="Q34" s="216"/>
      <c r="R34" s="216"/>
      <c r="S34" s="216">
        <f>(O32-N32)*M34/SUM(M32:M34)</f>
        <v>7.83654004569765</v>
      </c>
    </row>
    <row r="35" spans="2:19" ht="90" customHeight="1" thickBot="1">
      <c r="B35" s="286"/>
      <c r="C35" s="256"/>
      <c r="D35" s="323" t="s">
        <v>95</v>
      </c>
      <c r="E35" s="324"/>
      <c r="F35" s="110"/>
      <c r="G35" s="133"/>
      <c r="H35" s="271"/>
      <c r="I35" s="318"/>
      <c r="J35" s="307"/>
      <c r="K35" s="266"/>
      <c r="L35" s="316"/>
      <c r="M35" s="92"/>
      <c r="N35" s="305"/>
      <c r="O35" s="305"/>
      <c r="P35" s="208"/>
      <c r="Q35" s="278">
        <f>SUM(Q32:Q34)+SUM(S32:S34)+SUM(R32:R34)</f>
        <v>154.99999999999997</v>
      </c>
      <c r="R35" s="279"/>
      <c r="S35" s="280"/>
    </row>
    <row r="36" spans="1:19" s="184" customFormat="1" ht="90" customHeight="1">
      <c r="A36" s="182"/>
      <c r="B36" s="286"/>
      <c r="C36" s="192"/>
      <c r="D36" s="193" t="s">
        <v>98</v>
      </c>
      <c r="E36" s="132" t="s">
        <v>77</v>
      </c>
      <c r="F36" s="109"/>
      <c r="G36" s="82"/>
      <c r="H36" s="271"/>
      <c r="I36" s="318"/>
      <c r="J36" s="299"/>
      <c r="K36" s="266"/>
      <c r="L36" s="183"/>
      <c r="M36" s="91">
        <v>1543</v>
      </c>
      <c r="N36" s="186">
        <v>603</v>
      </c>
      <c r="O36" s="186">
        <v>632</v>
      </c>
      <c r="P36" s="186"/>
      <c r="Q36" s="187"/>
      <c r="R36" s="187">
        <f>O36-N36</f>
        <v>29</v>
      </c>
      <c r="S36" s="188"/>
    </row>
    <row r="37" spans="1:19" s="184" customFormat="1" ht="90" customHeight="1">
      <c r="A37" s="182"/>
      <c r="B37" s="286"/>
      <c r="C37" s="192"/>
      <c r="D37" s="193" t="s">
        <v>114</v>
      </c>
      <c r="E37" s="132" t="s">
        <v>77</v>
      </c>
      <c r="F37" s="109"/>
      <c r="G37" s="82"/>
      <c r="H37" s="271"/>
      <c r="I37" s="318"/>
      <c r="J37" s="261"/>
      <c r="K37" s="266"/>
      <c r="L37" s="183"/>
      <c r="M37" s="91">
        <v>207</v>
      </c>
      <c r="N37" s="186">
        <v>67</v>
      </c>
      <c r="O37" s="186">
        <v>70</v>
      </c>
      <c r="P37" s="186"/>
      <c r="Q37" s="187"/>
      <c r="R37" s="187">
        <f>O37-N37</f>
        <v>3</v>
      </c>
      <c r="S37" s="188"/>
    </row>
    <row r="38" spans="1:19" s="184" customFormat="1" ht="90" customHeight="1" thickBot="1">
      <c r="A38" s="182"/>
      <c r="B38" s="286"/>
      <c r="C38" s="300" t="s">
        <v>97</v>
      </c>
      <c r="D38" s="301"/>
      <c r="E38" s="132" t="s">
        <v>77</v>
      </c>
      <c r="F38" s="194"/>
      <c r="G38" s="73"/>
      <c r="H38" s="271"/>
      <c r="I38" s="318"/>
      <c r="J38" s="262"/>
      <c r="K38" s="267"/>
      <c r="L38" s="185"/>
      <c r="M38" s="93">
        <v>3927</v>
      </c>
      <c r="N38" s="189">
        <v>1020</v>
      </c>
      <c r="O38" s="189">
        <v>1142</v>
      </c>
      <c r="P38" s="189"/>
      <c r="Q38" s="190"/>
      <c r="R38" s="190">
        <f>O38-N38-R36-R37</f>
        <v>90</v>
      </c>
      <c r="S38" s="191"/>
    </row>
    <row r="39" spans="2:19" s="2" customFormat="1" ht="90" customHeight="1" thickBot="1" thickTop="1">
      <c r="B39" s="286"/>
      <c r="C39" s="297" t="s">
        <v>76</v>
      </c>
      <c r="D39" s="298"/>
      <c r="E39" s="298"/>
      <c r="F39" s="101"/>
      <c r="G39" s="134">
        <f>SUM(G25+G26+G27+G28+G29+G30+G31+G32)</f>
        <v>450</v>
      </c>
      <c r="H39" s="271"/>
      <c r="I39" s="319"/>
      <c r="J39" s="288">
        <f>SUM(M25:M38)</f>
        <v>62850.310000000005</v>
      </c>
      <c r="K39" s="289"/>
      <c r="L39" s="290"/>
      <c r="M39" s="291"/>
      <c r="N39" s="64">
        <f>SUM(N25:N38)</f>
        <v>13099</v>
      </c>
      <c r="O39" s="64">
        <f>SUM(O25:O38)</f>
        <v>14574</v>
      </c>
      <c r="P39" s="64"/>
      <c r="Q39" s="65">
        <f>SUM(Q25:Q38)-Q35</f>
        <v>1289.95283746266</v>
      </c>
      <c r="R39" s="65">
        <f>SUM(R25:R38)</f>
        <v>122</v>
      </c>
      <c r="S39" s="65">
        <f>SUM(S25:S38)</f>
        <v>31.047162537339982</v>
      </c>
    </row>
    <row r="40" spans="2:19" s="2" customFormat="1" ht="13.5" customHeight="1">
      <c r="B40" s="287"/>
      <c r="C40" s="295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</row>
    <row r="41" spans="2:19" s="2" customFormat="1" ht="9" customHeight="1">
      <c r="B41" s="22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s="9" customFormat="1" ht="13.5" customHeight="1" thickBot="1">
      <c r="B42" s="311" t="s">
        <v>75</v>
      </c>
      <c r="C42" s="275" t="s">
        <v>64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</row>
    <row r="43" spans="2:19" ht="90" customHeight="1" thickBot="1">
      <c r="B43" s="312"/>
      <c r="C43" s="168" t="s">
        <v>109</v>
      </c>
      <c r="D43" s="167"/>
      <c r="E43" s="243" t="s">
        <v>118</v>
      </c>
      <c r="F43" s="244"/>
      <c r="G43" s="245"/>
      <c r="H43" s="269"/>
      <c r="I43" s="272"/>
      <c r="J43" s="276"/>
      <c r="K43" s="257"/>
      <c r="L43" s="148"/>
      <c r="M43" s="146"/>
      <c r="N43" s="176">
        <v>44</v>
      </c>
      <c r="O43" s="176">
        <v>45</v>
      </c>
      <c r="P43" s="176"/>
      <c r="Q43" s="181">
        <f>O43-N43</f>
        <v>1</v>
      </c>
      <c r="R43" s="147"/>
      <c r="S43" s="147"/>
    </row>
    <row r="44" spans="2:19" ht="90" customHeight="1">
      <c r="B44" s="312"/>
      <c r="C44" s="254" t="s">
        <v>112</v>
      </c>
      <c r="D44" s="56" t="s">
        <v>110</v>
      </c>
      <c r="E44" s="145" t="s">
        <v>77</v>
      </c>
      <c r="F44" s="111"/>
      <c r="G44" s="142">
        <v>23</v>
      </c>
      <c r="H44" s="269"/>
      <c r="I44" s="273"/>
      <c r="J44" s="268"/>
      <c r="K44" s="251"/>
      <c r="L44" s="11"/>
      <c r="M44" s="94">
        <f>3700.7+160.9</f>
        <v>3861.6</v>
      </c>
      <c r="N44" s="177">
        <v>1613</v>
      </c>
      <c r="O44" s="177">
        <v>1700</v>
      </c>
      <c r="P44" s="177"/>
      <c r="Q44" s="57">
        <f aca="true" t="shared" si="2" ref="Q44:Q53">O44-N44</f>
        <v>87</v>
      </c>
      <c r="R44" s="51"/>
      <c r="S44" s="51"/>
    </row>
    <row r="45" spans="2:19" ht="90" customHeight="1">
      <c r="B45" s="312"/>
      <c r="C45" s="255"/>
      <c r="D45" s="54" t="s">
        <v>86</v>
      </c>
      <c r="E45" s="132" t="s">
        <v>77</v>
      </c>
      <c r="F45" s="112"/>
      <c r="G45" s="72">
        <v>8</v>
      </c>
      <c r="H45" s="269"/>
      <c r="I45" s="273"/>
      <c r="J45" s="268"/>
      <c r="K45" s="251"/>
      <c r="L45" s="11"/>
      <c r="M45" s="94">
        <v>1264.8</v>
      </c>
      <c r="N45" s="177">
        <v>349</v>
      </c>
      <c r="O45" s="177">
        <v>369</v>
      </c>
      <c r="P45" s="177"/>
      <c r="Q45" s="57">
        <f t="shared" si="2"/>
        <v>20</v>
      </c>
      <c r="R45" s="57"/>
      <c r="S45" s="57"/>
    </row>
    <row r="46" spans="2:19" ht="90" customHeight="1">
      <c r="B46" s="312"/>
      <c r="C46" s="255"/>
      <c r="D46" s="54" t="s">
        <v>87</v>
      </c>
      <c r="E46" s="132" t="s">
        <v>77</v>
      </c>
      <c r="F46" s="112"/>
      <c r="G46" s="72">
        <v>8</v>
      </c>
      <c r="H46" s="269"/>
      <c r="I46" s="273"/>
      <c r="J46" s="268"/>
      <c r="K46" s="251"/>
      <c r="L46" s="11"/>
      <c r="M46" s="94">
        <v>1264.8</v>
      </c>
      <c r="N46" s="177">
        <v>321</v>
      </c>
      <c r="O46" s="177">
        <v>341</v>
      </c>
      <c r="P46" s="177"/>
      <c r="Q46" s="57">
        <f t="shared" si="2"/>
        <v>20</v>
      </c>
      <c r="R46" s="57"/>
      <c r="S46" s="57"/>
    </row>
    <row r="47" spans="2:19" ht="90" customHeight="1">
      <c r="B47" s="312"/>
      <c r="C47" s="255"/>
      <c r="D47" s="54" t="s">
        <v>88</v>
      </c>
      <c r="E47" s="132" t="s">
        <v>77</v>
      </c>
      <c r="F47" s="112"/>
      <c r="G47" s="72">
        <v>8</v>
      </c>
      <c r="H47" s="269"/>
      <c r="I47" s="273"/>
      <c r="J47" s="268"/>
      <c r="K47" s="251"/>
      <c r="L47" s="11"/>
      <c r="M47" s="94">
        <v>1264.8</v>
      </c>
      <c r="N47" s="177">
        <v>403</v>
      </c>
      <c r="O47" s="177">
        <v>427</v>
      </c>
      <c r="P47" s="177"/>
      <c r="Q47" s="57">
        <f t="shared" si="2"/>
        <v>24</v>
      </c>
      <c r="R47" s="57"/>
      <c r="S47" s="57"/>
    </row>
    <row r="48" spans="2:19" ht="90" customHeight="1">
      <c r="B48" s="312"/>
      <c r="C48" s="255"/>
      <c r="D48" s="54" t="s">
        <v>89</v>
      </c>
      <c r="E48" s="132" t="s">
        <v>77</v>
      </c>
      <c r="F48" s="136" t="s">
        <v>106</v>
      </c>
      <c r="G48" s="72">
        <v>8</v>
      </c>
      <c r="H48" s="269"/>
      <c r="I48" s="273"/>
      <c r="J48" s="268"/>
      <c r="K48" s="251"/>
      <c r="L48" s="11"/>
      <c r="M48" s="94">
        <v>1264.8</v>
      </c>
      <c r="N48" s="177">
        <v>340</v>
      </c>
      <c r="O48" s="177">
        <v>357</v>
      </c>
      <c r="P48" s="177"/>
      <c r="Q48" s="57">
        <f t="shared" si="2"/>
        <v>17</v>
      </c>
      <c r="R48" s="57"/>
      <c r="S48" s="57"/>
    </row>
    <row r="49" spans="2:19" ht="90" customHeight="1">
      <c r="B49" s="312"/>
      <c r="C49" s="255"/>
      <c r="D49" s="54" t="s">
        <v>90</v>
      </c>
      <c r="E49" s="132" t="s">
        <v>77</v>
      </c>
      <c r="F49" s="136" t="s">
        <v>106</v>
      </c>
      <c r="G49" s="72">
        <v>8</v>
      </c>
      <c r="H49" s="269"/>
      <c r="I49" s="273"/>
      <c r="J49" s="268"/>
      <c r="K49" s="251"/>
      <c r="L49" s="11"/>
      <c r="M49" s="94">
        <v>1264.8</v>
      </c>
      <c r="N49" s="177">
        <v>385</v>
      </c>
      <c r="O49" s="177">
        <v>404</v>
      </c>
      <c r="P49" s="177"/>
      <c r="Q49" s="57">
        <f t="shared" si="2"/>
        <v>19</v>
      </c>
      <c r="R49" s="57"/>
      <c r="S49" s="57"/>
    </row>
    <row r="50" spans="2:19" ht="90" customHeight="1">
      <c r="B50" s="312"/>
      <c r="C50" s="255"/>
      <c r="D50" s="54" t="s">
        <v>91</v>
      </c>
      <c r="E50" s="132" t="s">
        <v>77</v>
      </c>
      <c r="F50" s="136" t="s">
        <v>106</v>
      </c>
      <c r="G50" s="72">
        <v>8</v>
      </c>
      <c r="H50" s="269"/>
      <c r="I50" s="273"/>
      <c r="J50" s="268"/>
      <c r="K50" s="251"/>
      <c r="L50" s="11"/>
      <c r="M50" s="94">
        <v>1256.71</v>
      </c>
      <c r="N50" s="177">
        <v>375</v>
      </c>
      <c r="O50" s="177">
        <v>393</v>
      </c>
      <c r="P50" s="177"/>
      <c r="Q50" s="57">
        <f t="shared" si="2"/>
        <v>18</v>
      </c>
      <c r="R50" s="57"/>
      <c r="S50" s="57"/>
    </row>
    <row r="51" spans="2:19" ht="90" customHeight="1">
      <c r="B51" s="312"/>
      <c r="C51" s="255"/>
      <c r="D51" s="54" t="s">
        <v>44</v>
      </c>
      <c r="E51" s="132" t="s">
        <v>77</v>
      </c>
      <c r="F51" s="112"/>
      <c r="G51" s="72">
        <v>8</v>
      </c>
      <c r="H51" s="269"/>
      <c r="I51" s="273"/>
      <c r="J51" s="268"/>
      <c r="K51" s="251"/>
      <c r="L51" s="11"/>
      <c r="M51" s="94">
        <v>1264.8</v>
      </c>
      <c r="N51" s="177">
        <v>453</v>
      </c>
      <c r="O51" s="177">
        <v>482</v>
      </c>
      <c r="P51" s="177"/>
      <c r="Q51" s="57">
        <f t="shared" si="2"/>
        <v>29</v>
      </c>
      <c r="R51" s="57"/>
      <c r="S51" s="57"/>
    </row>
    <row r="52" spans="2:19" ht="90" customHeight="1">
      <c r="B52" s="312"/>
      <c r="C52" s="255"/>
      <c r="D52" s="54" t="s">
        <v>43</v>
      </c>
      <c r="E52" s="132" t="s">
        <v>77</v>
      </c>
      <c r="F52" s="112"/>
      <c r="G52" s="72">
        <v>8</v>
      </c>
      <c r="H52" s="269"/>
      <c r="I52" s="273"/>
      <c r="J52" s="268"/>
      <c r="K52" s="251"/>
      <c r="L52" s="11"/>
      <c r="M52" s="94">
        <v>1264.8</v>
      </c>
      <c r="N52" s="177">
        <v>698</v>
      </c>
      <c r="O52" s="177">
        <v>740</v>
      </c>
      <c r="P52" s="177"/>
      <c r="Q52" s="57">
        <f t="shared" si="2"/>
        <v>42</v>
      </c>
      <c r="R52" s="57"/>
      <c r="S52" s="57"/>
    </row>
    <row r="53" spans="2:19" ht="90" customHeight="1" thickBot="1">
      <c r="B53" s="312"/>
      <c r="C53" s="255"/>
      <c r="D53" s="48" t="s">
        <v>45</v>
      </c>
      <c r="E53" s="129" t="s">
        <v>77</v>
      </c>
      <c r="F53" s="113"/>
      <c r="G53" s="73">
        <v>8</v>
      </c>
      <c r="H53" s="269"/>
      <c r="I53" s="273"/>
      <c r="J53" s="277"/>
      <c r="K53" s="252"/>
      <c r="L53" s="23"/>
      <c r="M53" s="93">
        <v>1264.8</v>
      </c>
      <c r="N53" s="178">
        <v>493</v>
      </c>
      <c r="O53" s="178">
        <v>523</v>
      </c>
      <c r="P53" s="209"/>
      <c r="Q53" s="57">
        <f t="shared" si="2"/>
        <v>30</v>
      </c>
      <c r="R53" s="58"/>
      <c r="S53" s="58"/>
    </row>
    <row r="54" spans="2:19" ht="90" customHeight="1" thickBot="1" thickTop="1">
      <c r="B54" s="312"/>
      <c r="C54" s="255"/>
      <c r="D54" s="253" t="s">
        <v>63</v>
      </c>
      <c r="E54" s="247"/>
      <c r="F54" s="114"/>
      <c r="G54" s="151">
        <f>SUM(G44+G45+G46+G47+G48+G49+G50+G51+G52+G53)</f>
        <v>95</v>
      </c>
      <c r="H54" s="269"/>
      <c r="I54" s="273"/>
      <c r="J54" s="258">
        <f>SUM(M43:M53)</f>
        <v>15236.709999999995</v>
      </c>
      <c r="K54" s="259"/>
      <c r="L54" s="259"/>
      <c r="M54" s="260"/>
      <c r="N54" s="67">
        <f>SUM(N44:N53)</f>
        <v>5430</v>
      </c>
      <c r="O54" s="67">
        <f>SUM(O44:O53)</f>
        <v>5736</v>
      </c>
      <c r="P54" s="67"/>
      <c r="Q54" s="66">
        <f>SUM(Q43:Q53)</f>
        <v>307</v>
      </c>
      <c r="R54" s="239"/>
      <c r="S54" s="240"/>
    </row>
    <row r="55" spans="2:19" ht="90" customHeight="1">
      <c r="B55" s="312"/>
      <c r="C55" s="254" t="s">
        <v>112</v>
      </c>
      <c r="D55" s="169" t="s">
        <v>46</v>
      </c>
      <c r="E55" s="132" t="s">
        <v>77</v>
      </c>
      <c r="F55" s="112"/>
      <c r="G55" s="72">
        <v>8</v>
      </c>
      <c r="H55" s="269"/>
      <c r="I55" s="273"/>
      <c r="J55" s="11"/>
      <c r="K55" s="266"/>
      <c r="L55" s="261"/>
      <c r="M55" s="94">
        <v>1264.8</v>
      </c>
      <c r="N55" s="236">
        <v>349</v>
      </c>
      <c r="O55" s="236">
        <v>370</v>
      </c>
      <c r="P55" s="177"/>
      <c r="Q55" s="57">
        <f>O55-N55</f>
        <v>21</v>
      </c>
      <c r="R55" s="57"/>
      <c r="S55" s="57"/>
    </row>
    <row r="56" spans="2:19" ht="90" customHeight="1" thickBot="1">
      <c r="B56" s="312"/>
      <c r="C56" s="255"/>
      <c r="D56" s="170" t="s">
        <v>47</v>
      </c>
      <c r="E56" s="129" t="s">
        <v>77</v>
      </c>
      <c r="F56" s="113"/>
      <c r="G56" s="73">
        <v>8</v>
      </c>
      <c r="H56" s="269"/>
      <c r="I56" s="273"/>
      <c r="J56" s="23"/>
      <c r="K56" s="267"/>
      <c r="L56" s="262"/>
      <c r="M56" s="93">
        <v>1264.8</v>
      </c>
      <c r="N56" s="178">
        <v>330</v>
      </c>
      <c r="O56" s="178">
        <v>349</v>
      </c>
      <c r="P56" s="209"/>
      <c r="Q56" s="57">
        <f>O56-N56</f>
        <v>19</v>
      </c>
      <c r="R56" s="58"/>
      <c r="S56" s="58"/>
    </row>
    <row r="57" spans="2:19" ht="90" customHeight="1" thickBot="1" thickTop="1">
      <c r="B57" s="312"/>
      <c r="C57" s="256"/>
      <c r="D57" s="246" t="s">
        <v>63</v>
      </c>
      <c r="E57" s="247"/>
      <c r="F57" s="114"/>
      <c r="G57" s="151">
        <f>SUM(G55:G56)</f>
        <v>16</v>
      </c>
      <c r="H57" s="269"/>
      <c r="I57" s="273"/>
      <c r="J57" s="263">
        <f>SUM(M55:M56)</f>
        <v>2529.6</v>
      </c>
      <c r="K57" s="264"/>
      <c r="L57" s="264"/>
      <c r="M57" s="265"/>
      <c r="N57" s="67">
        <f>SUM(N55:N56)</f>
        <v>679</v>
      </c>
      <c r="O57" s="67">
        <f>SUM(O55:O56)</f>
        <v>719</v>
      </c>
      <c r="P57" s="67"/>
      <c r="Q57" s="66">
        <f>SUM(Q55:Q56)</f>
        <v>40</v>
      </c>
      <c r="R57" s="239"/>
      <c r="S57" s="240"/>
    </row>
    <row r="58" spans="2:19" ht="90" customHeight="1" thickBot="1">
      <c r="B58" s="312"/>
      <c r="C58" s="59" t="s">
        <v>15</v>
      </c>
      <c r="D58" s="43" t="s">
        <v>16</v>
      </c>
      <c r="E58" s="128" t="s">
        <v>94</v>
      </c>
      <c r="F58" s="115"/>
      <c r="G58" s="74">
        <v>85</v>
      </c>
      <c r="H58" s="269"/>
      <c r="I58" s="273"/>
      <c r="J58" s="28"/>
      <c r="K58" s="257"/>
      <c r="L58" s="32"/>
      <c r="M58" s="95">
        <v>11989</v>
      </c>
      <c r="N58" s="179">
        <v>7455</v>
      </c>
      <c r="O58" s="179">
        <v>7789</v>
      </c>
      <c r="P58" s="179"/>
      <c r="Q58" s="61">
        <f aca="true" t="shared" si="3" ref="Q58:Q68">O58-N58</f>
        <v>334</v>
      </c>
      <c r="R58" s="61"/>
      <c r="S58" s="61"/>
    </row>
    <row r="59" spans="2:19" ht="90" customHeight="1" thickBot="1">
      <c r="B59" s="312"/>
      <c r="C59" s="60" t="s">
        <v>17</v>
      </c>
      <c r="D59" s="45" t="s">
        <v>18</v>
      </c>
      <c r="E59" s="126" t="s">
        <v>94</v>
      </c>
      <c r="F59" s="36"/>
      <c r="G59" s="75">
        <v>60</v>
      </c>
      <c r="H59" s="269"/>
      <c r="I59" s="273"/>
      <c r="J59" s="11"/>
      <c r="K59" s="251"/>
      <c r="L59" s="35"/>
      <c r="M59" s="96">
        <v>8258.67</v>
      </c>
      <c r="N59" s="174">
        <v>2918</v>
      </c>
      <c r="O59" s="174">
        <v>3003</v>
      </c>
      <c r="P59" s="174"/>
      <c r="Q59" s="50">
        <f t="shared" si="3"/>
        <v>85</v>
      </c>
      <c r="R59" s="50"/>
      <c r="S59" s="50"/>
    </row>
    <row r="60" spans="2:19" ht="90" customHeight="1" thickBot="1">
      <c r="B60" s="312"/>
      <c r="C60" s="201" t="s">
        <v>19</v>
      </c>
      <c r="D60" s="54" t="s">
        <v>20</v>
      </c>
      <c r="E60" s="200" t="s">
        <v>94</v>
      </c>
      <c r="F60" s="116"/>
      <c r="G60" s="76">
        <v>99</v>
      </c>
      <c r="H60" s="269"/>
      <c r="I60" s="273"/>
      <c r="J60" s="30"/>
      <c r="K60" s="251"/>
      <c r="L60" s="36"/>
      <c r="M60" s="91">
        <f>14580+135</f>
        <v>14715</v>
      </c>
      <c r="N60" s="175">
        <v>11655</v>
      </c>
      <c r="O60" s="175">
        <v>12050</v>
      </c>
      <c r="P60" s="175"/>
      <c r="Q60" s="57">
        <f t="shared" si="3"/>
        <v>395</v>
      </c>
      <c r="R60" s="51"/>
      <c r="S60" s="51"/>
    </row>
    <row r="61" spans="2:19" ht="90" customHeight="1">
      <c r="B61" s="312"/>
      <c r="C61" s="250" t="s">
        <v>101</v>
      </c>
      <c r="D61" s="54" t="s">
        <v>28</v>
      </c>
      <c r="E61" s="130" t="s">
        <v>77</v>
      </c>
      <c r="F61" s="116"/>
      <c r="G61" s="76">
        <v>6</v>
      </c>
      <c r="H61" s="269"/>
      <c r="I61" s="273"/>
      <c r="J61" s="11"/>
      <c r="K61" s="251"/>
      <c r="L61" s="268"/>
      <c r="M61" s="91">
        <v>1078.35</v>
      </c>
      <c r="N61" s="175">
        <v>310</v>
      </c>
      <c r="O61" s="175">
        <v>329</v>
      </c>
      <c r="P61" s="175"/>
      <c r="Q61" s="51">
        <f>O61-N61-Q62</f>
        <v>15</v>
      </c>
      <c r="R61" s="51"/>
      <c r="S61" s="51"/>
    </row>
    <row r="62" spans="2:19" ht="90" customHeight="1">
      <c r="B62" s="312"/>
      <c r="C62" s="250"/>
      <c r="D62" s="46" t="s">
        <v>116</v>
      </c>
      <c r="E62" s="130" t="s">
        <v>77</v>
      </c>
      <c r="F62" s="116"/>
      <c r="G62" s="76">
        <v>1</v>
      </c>
      <c r="H62" s="269"/>
      <c r="I62" s="273"/>
      <c r="J62" s="11"/>
      <c r="K62" s="251"/>
      <c r="L62" s="268"/>
      <c r="M62" s="91">
        <v>546.02</v>
      </c>
      <c r="N62" s="175">
        <v>258</v>
      </c>
      <c r="O62" s="175">
        <v>262</v>
      </c>
      <c r="P62" s="175"/>
      <c r="Q62" s="57">
        <f t="shared" si="3"/>
        <v>4</v>
      </c>
      <c r="R62" s="51"/>
      <c r="S62" s="51"/>
    </row>
    <row r="63" spans="2:19" ht="90" customHeight="1">
      <c r="B63" s="312"/>
      <c r="C63" s="250"/>
      <c r="D63" s="54" t="s">
        <v>29</v>
      </c>
      <c r="E63" s="130" t="s">
        <v>100</v>
      </c>
      <c r="F63" s="117"/>
      <c r="G63" s="72">
        <v>7</v>
      </c>
      <c r="H63" s="269"/>
      <c r="I63" s="273"/>
      <c r="J63" s="11"/>
      <c r="K63" s="251"/>
      <c r="L63" s="268"/>
      <c r="M63" s="94">
        <v>1254.95</v>
      </c>
      <c r="N63" s="175">
        <v>655</v>
      </c>
      <c r="O63" s="175">
        <v>693</v>
      </c>
      <c r="P63" s="175"/>
      <c r="Q63" s="57">
        <f t="shared" si="3"/>
        <v>38</v>
      </c>
      <c r="R63" s="57"/>
      <c r="S63" s="57"/>
    </row>
    <row r="64" spans="2:19" ht="90" customHeight="1">
      <c r="B64" s="312"/>
      <c r="C64" s="250"/>
      <c r="D64" s="54" t="s">
        <v>30</v>
      </c>
      <c r="E64" s="130" t="s">
        <v>100</v>
      </c>
      <c r="F64" s="117"/>
      <c r="G64" s="72">
        <v>9</v>
      </c>
      <c r="H64" s="269"/>
      <c r="I64" s="273"/>
      <c r="J64" s="11"/>
      <c r="K64" s="251"/>
      <c r="L64" s="268"/>
      <c r="M64" s="94">
        <v>1339.72</v>
      </c>
      <c r="N64" s="177">
        <v>40</v>
      </c>
      <c r="O64" s="177">
        <v>59</v>
      </c>
      <c r="P64" s="177"/>
      <c r="Q64" s="57">
        <f t="shared" si="3"/>
        <v>19</v>
      </c>
      <c r="R64" s="57"/>
      <c r="S64" s="57"/>
    </row>
    <row r="65" spans="2:19" ht="90" customHeight="1">
      <c r="B65" s="312"/>
      <c r="C65" s="250"/>
      <c r="D65" s="54" t="s">
        <v>31</v>
      </c>
      <c r="E65" s="130" t="s">
        <v>100</v>
      </c>
      <c r="F65" s="117"/>
      <c r="G65" s="72">
        <v>9</v>
      </c>
      <c r="H65" s="269"/>
      <c r="I65" s="273"/>
      <c r="J65" s="11"/>
      <c r="K65" s="251"/>
      <c r="L65" s="268"/>
      <c r="M65" s="94">
        <v>1352.43</v>
      </c>
      <c r="N65" s="177">
        <v>342</v>
      </c>
      <c r="O65" s="177">
        <v>360</v>
      </c>
      <c r="P65" s="177"/>
      <c r="Q65" s="57">
        <f t="shared" si="3"/>
        <v>18</v>
      </c>
      <c r="R65" s="57"/>
      <c r="S65" s="57"/>
    </row>
    <row r="66" spans="2:19" ht="90" customHeight="1">
      <c r="B66" s="312"/>
      <c r="C66" s="250"/>
      <c r="D66" s="54" t="s">
        <v>32</v>
      </c>
      <c r="E66" s="130" t="s">
        <v>100</v>
      </c>
      <c r="F66" s="117"/>
      <c r="G66" s="72">
        <v>9</v>
      </c>
      <c r="H66" s="269"/>
      <c r="I66" s="273"/>
      <c r="J66" s="11"/>
      <c r="K66" s="251"/>
      <c r="L66" s="268"/>
      <c r="M66" s="94">
        <v>1432.58</v>
      </c>
      <c r="N66" s="177">
        <v>615</v>
      </c>
      <c r="O66" s="177">
        <v>651</v>
      </c>
      <c r="P66" s="177"/>
      <c r="Q66" s="57">
        <f t="shared" si="3"/>
        <v>36</v>
      </c>
      <c r="R66" s="57"/>
      <c r="S66" s="57"/>
    </row>
    <row r="67" spans="2:19" ht="90" customHeight="1">
      <c r="B67" s="312"/>
      <c r="C67" s="250"/>
      <c r="D67" s="143" t="s">
        <v>33</v>
      </c>
      <c r="E67" s="203" t="s">
        <v>100</v>
      </c>
      <c r="F67" s="205"/>
      <c r="G67" s="72">
        <v>8</v>
      </c>
      <c r="H67" s="269"/>
      <c r="I67" s="273"/>
      <c r="J67" s="11"/>
      <c r="K67" s="251"/>
      <c r="L67" s="268"/>
      <c r="M67" s="94">
        <f>1180.67+179.22</f>
        <v>1359.89</v>
      </c>
      <c r="N67" s="177">
        <v>604</v>
      </c>
      <c r="O67" s="177">
        <v>640</v>
      </c>
      <c r="P67" s="177"/>
      <c r="Q67" s="57">
        <f t="shared" si="3"/>
        <v>36</v>
      </c>
      <c r="R67" s="57"/>
      <c r="S67" s="57"/>
    </row>
    <row r="68" spans="2:19" ht="90" customHeight="1">
      <c r="B68" s="312"/>
      <c r="C68" s="250"/>
      <c r="D68" s="54" t="s">
        <v>34</v>
      </c>
      <c r="E68" s="130" t="s">
        <v>100</v>
      </c>
      <c r="F68" s="117"/>
      <c r="G68" s="72">
        <v>9</v>
      </c>
      <c r="H68" s="269"/>
      <c r="I68" s="273"/>
      <c r="J68" s="11"/>
      <c r="K68" s="251"/>
      <c r="L68" s="268"/>
      <c r="M68" s="94">
        <v>1380.67</v>
      </c>
      <c r="N68" s="175">
        <v>362</v>
      </c>
      <c r="O68" s="175">
        <v>382</v>
      </c>
      <c r="P68" s="177"/>
      <c r="Q68" s="57">
        <f t="shared" si="3"/>
        <v>20</v>
      </c>
      <c r="R68" s="57"/>
      <c r="S68" s="57"/>
    </row>
    <row r="69" spans="2:19" ht="90" customHeight="1">
      <c r="B69" s="312"/>
      <c r="C69" s="250"/>
      <c r="D69" s="54" t="s">
        <v>115</v>
      </c>
      <c r="E69" s="130" t="s">
        <v>77</v>
      </c>
      <c r="F69" s="117"/>
      <c r="G69" s="72">
        <v>1</v>
      </c>
      <c r="H69" s="269"/>
      <c r="I69" s="273"/>
      <c r="J69" s="11"/>
      <c r="K69" s="251"/>
      <c r="L69" s="268"/>
      <c r="M69" s="94">
        <v>303</v>
      </c>
      <c r="N69" s="175">
        <v>125</v>
      </c>
      <c r="O69" s="175">
        <v>129</v>
      </c>
      <c r="P69" s="175"/>
      <c r="Q69" s="57">
        <f>SUM(O69-N69)</f>
        <v>4</v>
      </c>
      <c r="R69" s="57"/>
      <c r="S69" s="57"/>
    </row>
    <row r="70" spans="2:19" ht="90" customHeight="1">
      <c r="B70" s="312"/>
      <c r="C70" s="250"/>
      <c r="D70" s="54" t="s">
        <v>35</v>
      </c>
      <c r="E70" s="130" t="s">
        <v>77</v>
      </c>
      <c r="F70" s="112"/>
      <c r="G70" s="72">
        <v>8</v>
      </c>
      <c r="H70" s="269"/>
      <c r="I70" s="273"/>
      <c r="J70" s="11"/>
      <c r="K70" s="251"/>
      <c r="L70" s="268"/>
      <c r="M70" s="94">
        <v>1230.85</v>
      </c>
      <c r="N70" s="177">
        <v>465</v>
      </c>
      <c r="O70" s="177">
        <v>494</v>
      </c>
      <c r="P70" s="177"/>
      <c r="Q70" s="57">
        <f>SUM(O70-N70-Q69)</f>
        <v>25</v>
      </c>
      <c r="R70" s="57"/>
      <c r="S70" s="57"/>
    </row>
    <row r="71" spans="2:19" ht="90" customHeight="1">
      <c r="B71" s="312"/>
      <c r="C71" s="250"/>
      <c r="D71" s="54" t="s">
        <v>36</v>
      </c>
      <c r="E71" s="130" t="s">
        <v>77</v>
      </c>
      <c r="F71" s="112"/>
      <c r="G71" s="72">
        <v>9</v>
      </c>
      <c r="H71" s="269"/>
      <c r="I71" s="273"/>
      <c r="J71" s="11"/>
      <c r="K71" s="251"/>
      <c r="L71" s="268"/>
      <c r="M71" s="94">
        <v>1372.67</v>
      </c>
      <c r="N71" s="175">
        <v>712</v>
      </c>
      <c r="O71" s="175">
        <v>756</v>
      </c>
      <c r="P71" s="175"/>
      <c r="Q71" s="57">
        <f aca="true" t="shared" si="4" ref="Q71:Q81">O71-N71</f>
        <v>44</v>
      </c>
      <c r="R71" s="57"/>
      <c r="S71" s="57"/>
    </row>
    <row r="72" spans="2:19" ht="90" customHeight="1">
      <c r="B72" s="312"/>
      <c r="C72" s="250"/>
      <c r="D72" s="54" t="s">
        <v>37</v>
      </c>
      <c r="E72" s="130" t="s">
        <v>100</v>
      </c>
      <c r="F72" s="117"/>
      <c r="G72" s="72">
        <v>10</v>
      </c>
      <c r="H72" s="269"/>
      <c r="I72" s="273"/>
      <c r="J72" s="11"/>
      <c r="K72" s="251"/>
      <c r="L72" s="268"/>
      <c r="M72" s="94">
        <v>1563.35</v>
      </c>
      <c r="N72" s="177">
        <v>621</v>
      </c>
      <c r="O72" s="177">
        <v>659</v>
      </c>
      <c r="P72" s="177"/>
      <c r="Q72" s="57">
        <f t="shared" si="4"/>
        <v>38</v>
      </c>
      <c r="R72" s="57"/>
      <c r="S72" s="57"/>
    </row>
    <row r="73" spans="2:19" ht="90" customHeight="1">
      <c r="B73" s="312"/>
      <c r="C73" s="250"/>
      <c r="D73" s="54" t="s">
        <v>38</v>
      </c>
      <c r="E73" s="130" t="s">
        <v>100</v>
      </c>
      <c r="F73" s="117"/>
      <c r="G73" s="72">
        <v>9</v>
      </c>
      <c r="H73" s="269"/>
      <c r="I73" s="273"/>
      <c r="J73" s="11"/>
      <c r="K73" s="251"/>
      <c r="L73" s="268"/>
      <c r="M73" s="94">
        <v>1480.88</v>
      </c>
      <c r="N73" s="177">
        <v>337</v>
      </c>
      <c r="O73" s="177">
        <v>354</v>
      </c>
      <c r="P73" s="177"/>
      <c r="Q73" s="57">
        <f t="shared" si="4"/>
        <v>17</v>
      </c>
      <c r="R73" s="57"/>
      <c r="S73" s="57"/>
    </row>
    <row r="74" spans="2:19" ht="90" customHeight="1">
      <c r="B74" s="312"/>
      <c r="C74" s="250"/>
      <c r="D74" s="54" t="s">
        <v>39</v>
      </c>
      <c r="E74" s="130" t="s">
        <v>100</v>
      </c>
      <c r="F74" s="117"/>
      <c r="G74" s="72">
        <v>9</v>
      </c>
      <c r="H74" s="269"/>
      <c r="I74" s="273"/>
      <c r="J74" s="11"/>
      <c r="K74" s="251"/>
      <c r="L74" s="268"/>
      <c r="M74" s="94">
        <v>1371.13</v>
      </c>
      <c r="N74" s="177">
        <v>572</v>
      </c>
      <c r="O74" s="177">
        <v>601</v>
      </c>
      <c r="P74" s="177"/>
      <c r="Q74" s="57">
        <f t="shared" si="4"/>
        <v>29</v>
      </c>
      <c r="R74" s="57"/>
      <c r="S74" s="57"/>
    </row>
    <row r="75" spans="2:19" ht="90" customHeight="1">
      <c r="B75" s="312"/>
      <c r="C75" s="250"/>
      <c r="D75" s="54" t="s">
        <v>40</v>
      </c>
      <c r="E75" s="130" t="s">
        <v>100</v>
      </c>
      <c r="F75" s="117"/>
      <c r="G75" s="72">
        <v>9</v>
      </c>
      <c r="H75" s="269"/>
      <c r="I75" s="273"/>
      <c r="J75" s="11"/>
      <c r="K75" s="251"/>
      <c r="L75" s="268"/>
      <c r="M75" s="94">
        <v>1377.64</v>
      </c>
      <c r="N75" s="177">
        <v>360</v>
      </c>
      <c r="O75" s="177">
        <v>380</v>
      </c>
      <c r="P75" s="177"/>
      <c r="Q75" s="57">
        <f t="shared" si="4"/>
        <v>20</v>
      </c>
      <c r="R75" s="57"/>
      <c r="S75" s="57"/>
    </row>
    <row r="76" spans="2:19" ht="90" customHeight="1">
      <c r="B76" s="312"/>
      <c r="C76" s="250"/>
      <c r="D76" s="54" t="s">
        <v>41</v>
      </c>
      <c r="E76" s="130" t="s">
        <v>100</v>
      </c>
      <c r="F76" s="117"/>
      <c r="G76" s="72">
        <v>9</v>
      </c>
      <c r="H76" s="269"/>
      <c r="I76" s="273"/>
      <c r="J76" s="11"/>
      <c r="K76" s="251"/>
      <c r="L76" s="268"/>
      <c r="M76" s="94">
        <v>1400.08</v>
      </c>
      <c r="N76" s="177">
        <v>300</v>
      </c>
      <c r="O76" s="177">
        <v>324</v>
      </c>
      <c r="P76" s="177"/>
      <c r="Q76" s="57">
        <f t="shared" si="4"/>
        <v>24</v>
      </c>
      <c r="R76" s="57"/>
      <c r="S76" s="57"/>
    </row>
    <row r="77" spans="2:19" ht="90" customHeight="1" thickBot="1">
      <c r="B77" s="312"/>
      <c r="C77" s="250"/>
      <c r="D77" s="48" t="s">
        <v>42</v>
      </c>
      <c r="E77" s="137" t="s">
        <v>100</v>
      </c>
      <c r="F77" s="118"/>
      <c r="G77" s="73">
        <v>9</v>
      </c>
      <c r="H77" s="269"/>
      <c r="I77" s="273"/>
      <c r="J77" s="171"/>
      <c r="K77" s="251"/>
      <c r="L77" s="268"/>
      <c r="M77" s="172">
        <v>1455.14</v>
      </c>
      <c r="N77" s="178">
        <v>436</v>
      </c>
      <c r="O77" s="178">
        <v>462</v>
      </c>
      <c r="P77" s="178"/>
      <c r="Q77" s="58">
        <f t="shared" si="4"/>
        <v>26</v>
      </c>
      <c r="R77" s="58"/>
      <c r="S77" s="58"/>
    </row>
    <row r="78" spans="2:19" ht="90" customHeight="1" thickBot="1" thickTop="1">
      <c r="B78" s="312"/>
      <c r="C78" s="250"/>
      <c r="D78" s="253" t="s">
        <v>63</v>
      </c>
      <c r="E78" s="247"/>
      <c r="F78" s="114"/>
      <c r="G78" s="151"/>
      <c r="H78" s="269"/>
      <c r="I78" s="273"/>
      <c r="J78" s="320">
        <f>SUM(M61:M77)</f>
        <v>21299.35</v>
      </c>
      <c r="K78" s="321"/>
      <c r="L78" s="321"/>
      <c r="M78" s="322"/>
      <c r="N78" s="67">
        <f>SUM(N61:N77)</f>
        <v>7114</v>
      </c>
      <c r="O78" s="67"/>
      <c r="P78" s="67"/>
      <c r="Q78" s="66">
        <f>SUM(Q60:Q77)</f>
        <v>808</v>
      </c>
      <c r="R78" s="239"/>
      <c r="S78" s="240"/>
    </row>
    <row r="79" spans="2:19" ht="90" customHeight="1" thickBot="1">
      <c r="B79" s="312"/>
      <c r="C79" s="201" t="s">
        <v>21</v>
      </c>
      <c r="D79" s="56" t="s">
        <v>22</v>
      </c>
      <c r="E79" s="125" t="s">
        <v>94</v>
      </c>
      <c r="F79" s="111"/>
      <c r="G79" s="77">
        <v>60</v>
      </c>
      <c r="H79" s="269"/>
      <c r="I79" s="273"/>
      <c r="J79" s="202"/>
      <c r="K79" s="251"/>
      <c r="L79" s="29"/>
      <c r="M79" s="97">
        <f>8252.8+53+53</f>
        <v>8358.8</v>
      </c>
      <c r="N79" s="195">
        <v>1492</v>
      </c>
      <c r="O79" s="195">
        <v>1700</v>
      </c>
      <c r="P79" s="232"/>
      <c r="Q79" s="52">
        <f t="shared" si="4"/>
        <v>208</v>
      </c>
      <c r="R79" s="53"/>
      <c r="S79" s="53"/>
    </row>
    <row r="80" spans="2:19" ht="90" customHeight="1" thickBot="1">
      <c r="B80" s="312"/>
      <c r="C80" s="204" t="s">
        <v>23</v>
      </c>
      <c r="D80" s="56" t="s">
        <v>93</v>
      </c>
      <c r="E80" s="125" t="s">
        <v>94</v>
      </c>
      <c r="F80" s="153" t="s">
        <v>107</v>
      </c>
      <c r="G80" s="77">
        <v>83</v>
      </c>
      <c r="H80" s="269"/>
      <c r="I80" s="273"/>
      <c r="J80" s="152"/>
      <c r="K80" s="251"/>
      <c r="L80" s="36"/>
      <c r="M80" s="154">
        <v>11757.740000000002</v>
      </c>
      <c r="N80" s="195">
        <v>5838</v>
      </c>
      <c r="O80" s="195">
        <v>6086</v>
      </c>
      <c r="P80" s="233"/>
      <c r="Q80" s="51">
        <f t="shared" si="4"/>
        <v>248</v>
      </c>
      <c r="R80" s="155"/>
      <c r="S80" s="155"/>
    </row>
    <row r="81" spans="2:19" ht="75" customHeight="1" thickBot="1">
      <c r="B81" s="312"/>
      <c r="C81" s="42" t="s">
        <v>24</v>
      </c>
      <c r="D81" s="43" t="s">
        <v>92</v>
      </c>
      <c r="E81" s="123" t="s">
        <v>94</v>
      </c>
      <c r="F81" s="115"/>
      <c r="G81" s="74">
        <v>70</v>
      </c>
      <c r="H81" s="269"/>
      <c r="I81" s="273"/>
      <c r="J81" s="30"/>
      <c r="K81" s="251"/>
      <c r="L81" s="34"/>
      <c r="M81" s="98">
        <v>10017.91</v>
      </c>
      <c r="N81" s="232">
        <v>13089</v>
      </c>
      <c r="O81" s="232">
        <v>13350</v>
      </c>
      <c r="P81" s="232"/>
      <c r="Q81" s="52">
        <f t="shared" si="4"/>
        <v>261</v>
      </c>
      <c r="R81" s="50"/>
      <c r="S81" s="50"/>
    </row>
    <row r="82" spans="2:19" ht="90" customHeight="1" thickBot="1">
      <c r="B82" s="312"/>
      <c r="C82" s="248" t="s">
        <v>111</v>
      </c>
      <c r="D82" s="249"/>
      <c r="E82" s="123" t="s">
        <v>77</v>
      </c>
      <c r="F82" s="115"/>
      <c r="G82" s="78"/>
      <c r="H82" s="269"/>
      <c r="I82" s="273"/>
      <c r="J82" s="11"/>
      <c r="K82" s="251"/>
      <c r="L82" s="34"/>
      <c r="M82" s="98">
        <v>21011</v>
      </c>
      <c r="N82" s="174">
        <v>5502</v>
      </c>
      <c r="O82" s="174">
        <v>5771</v>
      </c>
      <c r="P82" s="174"/>
      <c r="Q82" s="62"/>
      <c r="R82" s="50">
        <f>O82-N82</f>
        <v>269</v>
      </c>
      <c r="S82" s="50"/>
    </row>
    <row r="83" spans="2:19" ht="75" customHeight="1" thickBot="1">
      <c r="B83" s="312"/>
      <c r="C83" s="325" t="s">
        <v>96</v>
      </c>
      <c r="D83" s="326"/>
      <c r="E83" s="135" t="s">
        <v>77</v>
      </c>
      <c r="F83" s="119"/>
      <c r="G83" s="79"/>
      <c r="H83" s="269"/>
      <c r="I83" s="273"/>
      <c r="J83" s="31"/>
      <c r="K83" s="252"/>
      <c r="L83" s="33"/>
      <c r="M83" s="99">
        <v>2156</v>
      </c>
      <c r="N83" s="180">
        <v>1031</v>
      </c>
      <c r="O83" s="180">
        <v>1072</v>
      </c>
      <c r="P83" s="180"/>
      <c r="Q83" s="63"/>
      <c r="R83" s="63">
        <f>O83-N83</f>
        <v>41</v>
      </c>
      <c r="S83" s="63"/>
    </row>
    <row r="84" spans="2:19" ht="97.5" customHeight="1" thickBot="1" thickTop="1">
      <c r="B84" s="313"/>
      <c r="C84" s="241" t="s">
        <v>85</v>
      </c>
      <c r="D84" s="242"/>
      <c r="E84" s="242"/>
      <c r="F84" s="100"/>
      <c r="G84" s="80"/>
      <c r="H84" s="269"/>
      <c r="I84" s="274"/>
      <c r="J84" s="263">
        <f>SUM(M44:M83)</f>
        <v>127329.78000000001</v>
      </c>
      <c r="K84" s="264"/>
      <c r="L84" s="264"/>
      <c r="M84" s="265"/>
      <c r="N84" s="64">
        <f>N43+N54+N57+N58+N59+N60+N78+N79+N80+N81+N82+N83</f>
        <v>62247</v>
      </c>
      <c r="O84" s="64">
        <f>O43+O54+O57+O58+O59+O60+O78+O79+O80+O81+O82+O83</f>
        <v>57321</v>
      </c>
      <c r="P84" s="64"/>
      <c r="Q84" s="64">
        <f>Q81+Q80+Q79+Q78+Q59+Q58+Q57+Q54+Q39+Q21</f>
        <v>4232.95283746266</v>
      </c>
      <c r="R84" s="64">
        <f>R83+R82</f>
        <v>310</v>
      </c>
      <c r="S84" s="64">
        <f>S34+S33</f>
        <v>31.047162537339982</v>
      </c>
    </row>
    <row r="85" spans="2:19" ht="12.75" customHeight="1">
      <c r="B85" s="314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</row>
    <row r="86" spans="2:19" ht="8.25" customHeight="1">
      <c r="B86" s="2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3:19" s="3" customFormat="1" ht="54.75" customHeight="1">
      <c r="C87" s="13"/>
      <c r="E87" s="138"/>
      <c r="F87" s="139"/>
      <c r="G87" s="140"/>
      <c r="H87" s="24"/>
      <c r="I87" s="24"/>
      <c r="J87" s="24"/>
      <c r="K87" s="24"/>
      <c r="L87" s="24"/>
      <c r="M87" s="13"/>
      <c r="N87" s="161"/>
      <c r="Q87" s="162"/>
      <c r="R87" s="160"/>
      <c r="S87" s="163"/>
    </row>
    <row r="88" spans="3:19" ht="54.75" customHeight="1">
      <c r="C88" s="13"/>
      <c r="H88" s="14"/>
      <c r="I88" s="14"/>
      <c r="J88" s="14"/>
      <c r="K88" s="14"/>
      <c r="L88" s="14"/>
      <c r="N88" s="164"/>
      <c r="Q88" s="158"/>
      <c r="R88" s="165"/>
      <c r="S88" s="163"/>
    </row>
    <row r="89" spans="3:19" ht="54.75" customHeight="1">
      <c r="C89" s="149"/>
      <c r="D89"/>
      <c r="E89"/>
      <c r="F89"/>
      <c r="G89"/>
      <c r="H89" s="13"/>
      <c r="I89" s="13"/>
      <c r="J89" s="13"/>
      <c r="K89" s="13"/>
      <c r="L89" s="13"/>
      <c r="M89" s="13"/>
      <c r="N89" s="166"/>
      <c r="O89" s="158"/>
      <c r="P89" s="158"/>
      <c r="Q89" s="159"/>
      <c r="R89" s="160"/>
      <c r="S89" s="163"/>
    </row>
    <row r="90" spans="3:19" ht="54.75" customHeight="1">
      <c r="C90" s="238"/>
      <c r="D90" s="238"/>
      <c r="E90" s="238"/>
      <c r="F90" s="238"/>
      <c r="G90" s="238"/>
      <c r="H90" s="14"/>
      <c r="I90" s="14"/>
      <c r="J90" s="14"/>
      <c r="K90" s="14"/>
      <c r="L90" s="14"/>
      <c r="M90"/>
      <c r="N90"/>
      <c r="O90"/>
      <c r="P90"/>
      <c r="Q90"/>
      <c r="R90" s="39"/>
      <c r="S90"/>
    </row>
    <row r="91" spans="3:13" ht="27">
      <c r="C91" s="238"/>
      <c r="D91" s="238"/>
      <c r="E91" s="238"/>
      <c r="F91" s="238"/>
      <c r="G91" s="238"/>
      <c r="H91" s="13"/>
      <c r="I91" s="13"/>
      <c r="J91" s="13"/>
      <c r="K91" s="13"/>
      <c r="L91" s="13"/>
      <c r="M91"/>
    </row>
    <row r="92" spans="8:18" ht="45.75" customHeight="1">
      <c r="H92"/>
      <c r="I92"/>
      <c r="J92"/>
      <c r="K92"/>
      <c r="L92"/>
      <c r="M92" s="13"/>
      <c r="N92"/>
      <c r="O92"/>
      <c r="P92"/>
      <c r="Q92"/>
      <c r="R92"/>
    </row>
    <row r="93" spans="5:19" ht="42" customHeight="1">
      <c r="E93" s="104"/>
      <c r="F93" s="104"/>
      <c r="H93"/>
      <c r="I93"/>
      <c r="J93"/>
      <c r="K93"/>
      <c r="L93"/>
      <c r="M93" s="13"/>
      <c r="N93" s="13"/>
      <c r="O93" s="41"/>
      <c r="P93" s="41"/>
      <c r="Q93" s="18"/>
      <c r="R93" s="18"/>
      <c r="S93" s="237"/>
    </row>
    <row r="94" spans="3:19" ht="34.5">
      <c r="C94" s="13"/>
      <c r="D94" s="13"/>
      <c r="E94" s="104"/>
      <c r="F94" s="104"/>
      <c r="G94" s="12"/>
      <c r="H94" s="13"/>
      <c r="I94" s="13"/>
      <c r="J94" s="13"/>
      <c r="K94" s="13"/>
      <c r="L94" s="13"/>
      <c r="M94" s="15"/>
      <c r="N94" s="17"/>
      <c r="O94" s="17"/>
      <c r="P94" s="17"/>
      <c r="Q94" s="20"/>
      <c r="R94" s="20"/>
      <c r="S94" s="17"/>
    </row>
    <row r="95" spans="4:12" ht="33.75" customHeight="1">
      <c r="D95" s="13"/>
      <c r="E95" s="104"/>
      <c r="F95" s="104"/>
      <c r="G95" s="12"/>
      <c r="H95" s="14"/>
      <c r="I95" s="14"/>
      <c r="J95" s="14"/>
      <c r="K95" s="14"/>
      <c r="L95" s="16"/>
    </row>
    <row r="96" spans="4:12" ht="36" customHeight="1">
      <c r="D96" s="13"/>
      <c r="E96" s="13"/>
      <c r="F96" s="13"/>
      <c r="G96" s="12"/>
      <c r="H96" s="14"/>
      <c r="I96" s="14"/>
      <c r="J96" s="14"/>
      <c r="K96" s="14"/>
      <c r="L96" s="16"/>
    </row>
    <row r="97" spans="4:12" ht="36" customHeight="1">
      <c r="D97" s="13"/>
      <c r="E97" s="13"/>
      <c r="F97" s="13"/>
      <c r="G97" s="12"/>
      <c r="H97" s="14"/>
      <c r="I97" s="14"/>
      <c r="J97" s="14"/>
      <c r="K97" s="14"/>
      <c r="L97" s="16"/>
    </row>
    <row r="98" spans="3:12" ht="37.5" customHeight="1">
      <c r="C98" s="12"/>
      <c r="D98" s="13"/>
      <c r="E98" s="13"/>
      <c r="F98" s="13"/>
      <c r="G98" s="40"/>
      <c r="H98" s="14"/>
      <c r="I98" s="14"/>
      <c r="J98" s="14"/>
      <c r="K98" s="14"/>
      <c r="L98" s="16"/>
    </row>
    <row r="99" spans="3:12" ht="33.75" customHeight="1">
      <c r="C99" s="12"/>
      <c r="D99" s="13"/>
      <c r="E99" s="13"/>
      <c r="F99" s="13"/>
      <c r="G99" s="12"/>
      <c r="H99" s="14"/>
      <c r="I99" s="14"/>
      <c r="J99" s="14"/>
      <c r="K99" s="14"/>
      <c r="L99" s="14"/>
    </row>
    <row r="100" spans="3:12" ht="27">
      <c r="C100" s="12"/>
      <c r="D100" s="13"/>
      <c r="E100" s="13"/>
      <c r="F100" s="13"/>
      <c r="G100" s="12"/>
      <c r="H100" s="14"/>
      <c r="I100" s="14"/>
      <c r="J100" s="14"/>
      <c r="K100" s="14"/>
      <c r="L100" s="14"/>
    </row>
  </sheetData>
  <sheetProtection/>
  <mergeCells count="77">
    <mergeCell ref="B3:Q3"/>
    <mergeCell ref="E6:M7"/>
    <mergeCell ref="D8:D10"/>
    <mergeCell ref="H8:M9"/>
    <mergeCell ref="H10:M10"/>
    <mergeCell ref="O8:O9"/>
    <mergeCell ref="F8:F10"/>
    <mergeCell ref="N8:N9"/>
    <mergeCell ref="G8:G9"/>
    <mergeCell ref="B6:C10"/>
    <mergeCell ref="B4:S4"/>
    <mergeCell ref="N7:O7"/>
    <mergeCell ref="B5:S5"/>
    <mergeCell ref="D6:D7"/>
    <mergeCell ref="Q8:Q9"/>
    <mergeCell ref="B12:S12"/>
    <mergeCell ref="N6:S6"/>
    <mergeCell ref="Q7:S7"/>
    <mergeCell ref="C13:S13"/>
    <mergeCell ref="H14:H21"/>
    <mergeCell ref="I14:I21"/>
    <mergeCell ref="B11:S11"/>
    <mergeCell ref="E8:E10"/>
    <mergeCell ref="R8:S8"/>
    <mergeCell ref="B42:B85"/>
    <mergeCell ref="L32:L35"/>
    <mergeCell ref="I25:I39"/>
    <mergeCell ref="J78:M78"/>
    <mergeCell ref="D54:E54"/>
    <mergeCell ref="D35:E35"/>
    <mergeCell ref="C32:C35"/>
    <mergeCell ref="C83:D83"/>
    <mergeCell ref="C85:S85"/>
    <mergeCell ref="J39:M39"/>
    <mergeCell ref="B13:B21"/>
    <mergeCell ref="N32:N35"/>
    <mergeCell ref="K25:K38"/>
    <mergeCell ref="J32:J35"/>
    <mergeCell ref="O32:O35"/>
    <mergeCell ref="K14:K20"/>
    <mergeCell ref="C22:S22"/>
    <mergeCell ref="B23:S23"/>
    <mergeCell ref="C24:S24"/>
    <mergeCell ref="B24:B40"/>
    <mergeCell ref="J21:M21"/>
    <mergeCell ref="C21:E21"/>
    <mergeCell ref="C40:S40"/>
    <mergeCell ref="C39:E39"/>
    <mergeCell ref="J36:J38"/>
    <mergeCell ref="C38:D38"/>
    <mergeCell ref="L61:L77"/>
    <mergeCell ref="H43:H84"/>
    <mergeCell ref="H25:H39"/>
    <mergeCell ref="R54:S54"/>
    <mergeCell ref="I43:I84"/>
    <mergeCell ref="C42:S42"/>
    <mergeCell ref="J43:J53"/>
    <mergeCell ref="R78:S78"/>
    <mergeCell ref="Q35:S35"/>
    <mergeCell ref="K43:K53"/>
    <mergeCell ref="J54:M54"/>
    <mergeCell ref="C44:C54"/>
    <mergeCell ref="K58:K77"/>
    <mergeCell ref="L55:L56"/>
    <mergeCell ref="J84:M84"/>
    <mergeCell ref="J57:M57"/>
    <mergeCell ref="K55:K56"/>
    <mergeCell ref="C90:G91"/>
    <mergeCell ref="R57:S57"/>
    <mergeCell ref="C84:E84"/>
    <mergeCell ref="E43:G43"/>
    <mergeCell ref="D57:E57"/>
    <mergeCell ref="C82:D82"/>
    <mergeCell ref="C61:C78"/>
    <mergeCell ref="K79:K83"/>
    <mergeCell ref="D78:E78"/>
    <mergeCell ref="C55:C57"/>
  </mergeCells>
  <printOptions/>
  <pageMargins left="0.2362204724409449" right="0.21" top="0.15748031496062992" bottom="0.11811023622047245" header="0.03937007874015748" footer="0.07874015748031496"/>
  <pageSetup fitToHeight="1" fitToWidth="1" horizontalDpi="1200" verticalDpi="12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Répánszky Júlia</cp:lastModifiedBy>
  <cp:lastPrinted>2020-01-07T09:17:25Z</cp:lastPrinted>
  <dcterms:created xsi:type="dcterms:W3CDTF">2001-01-29T17:32:50Z</dcterms:created>
  <dcterms:modified xsi:type="dcterms:W3CDTF">2020-07-30T11:27:13Z</dcterms:modified>
  <cp:category/>
  <cp:version/>
  <cp:contentType/>
  <cp:contentStatus/>
</cp:coreProperties>
</file>